
<file path=[Content_Types].xml><?xml version="1.0" encoding="utf-8"?>
<Types xmlns="http://schemas.openxmlformats.org/package/2006/content-types"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fileSharing readOnlyRecommended="1" userName="Prime Estimation" algorithmName="SHA-512" hashValue="WkTpZ9uBYJn/u7+la5VxIudMmvt7d7eaaARcX0llNP8BbiYwV0W0J9w9AAeTrDx3LANb0GMu0BiXlLrkmxCqSA==" saltValue="O2IXtwPwuocKvf/KatPDhw==" spinCount="100000"/>
  <workbookPr/>
  <workbookProtection workbookAlgorithmName="SHA-512" workbookHashValue="qNgFpcpKhZ0eazAmgammLORzS6CdnvAuRNRfVg+YhrYLjS3MUTpmcFHPwYB/w+ybj/j7cmg6T6AhKyG2hL+AgQ==" workbookSaltValue="6JnTebus/v6IwkWFST2QeQ==" workbookSpinCount="100000" lockStructure="1"/>
  <bookViews>
    <workbookView xWindow="-120" yWindow="-120" windowWidth="23256" windowHeight="13176"/>
  </bookViews>
  <sheets>
    <sheet name="ESTIMATE" sheetId="1" r:id="rId1"/>
  </sheets>
  <externalReferences>
    <externalReference r:id="rId2"/>
  </externalReferences>
  <definedNames>
    <definedName name="_SFA">'[1]Bid Comparison '!$C$2</definedName>
    <definedName name="_SFB">'[1]Bid Comparison '!$E$2</definedName>
    <definedName name="_SFC">'[1]Bid Comparison '!$G$2</definedName>
    <definedName name="_SFD">'[1]Bid Comparison '!$I$2</definedName>
    <definedName name="_SFE">'[1]Bid Comparison '!$K$2</definedName>
    <definedName name="_xlnm.Print_Area" localSheetId="0">ESTIMATE!$A$1:$N$191</definedName>
    <definedName name="_xlnm.Print_Titles" localSheetId="0">ESTIMATE!$8:$8</definedName>
    <definedName name="PSF">'[1]2025 Fit Out Costs'!$C$14</definedName>
    <definedName name="SFA">'[1]Bid Comparison (New)'!$E$2</definedName>
    <definedName name="SFB">'[1]Bid Comparison (New)'!$G$2</definedName>
    <definedName name="SFC">'[1]Bid Comparison (New)'!$I$2</definedName>
    <definedName name="SFD">'[1]Bid Comparison (New)'!$K$2</definedName>
    <definedName name="SFE">'[1]Bid Comparison (New)'!$M$2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B17" i="1"/>
  <c r="B18" i="1"/>
  <c r="B19" i="1"/>
  <c r="B34" i="1"/>
  <c r="B35" i="1"/>
  <c r="B36" i="1"/>
  <c r="B37" i="1"/>
  <c r="B39" i="1"/>
  <c r="B40" i="1"/>
  <c r="B41" i="1"/>
  <c r="B42" i="1"/>
  <c r="B49" i="1"/>
  <c r="B50" i="1"/>
  <c r="B51" i="1"/>
  <c r="B52" i="1"/>
  <c r="B56" i="1"/>
  <c r="B57" i="1"/>
  <c r="B58" i="1"/>
  <c r="B59" i="1"/>
  <c r="B61" i="1"/>
  <c r="B62" i="1"/>
  <c r="B65" i="1"/>
  <c r="B66" i="1"/>
  <c r="B69" i="1"/>
  <c r="B70" i="1"/>
  <c r="B72" i="1"/>
  <c r="B73" i="1"/>
  <c r="B74" i="1"/>
  <c r="B75" i="1"/>
  <c r="B76" i="1"/>
  <c r="B82" i="1"/>
  <c r="B83" i="1"/>
  <c r="B88" i="1"/>
  <c r="B89" i="1"/>
  <c r="B93" i="1"/>
  <c r="B94" i="1"/>
  <c r="B98" i="1"/>
  <c r="B99" i="1"/>
  <c r="B101" i="1"/>
  <c r="B102" i="1"/>
  <c r="B105" i="1"/>
  <c r="B106" i="1"/>
  <c r="B108" i="1"/>
  <c r="B109" i="1"/>
  <c r="B110" i="1"/>
  <c r="B113" i="1"/>
  <c r="B114" i="1"/>
  <c r="B117" i="1"/>
  <c r="B118" i="1"/>
  <c r="B120" i="1"/>
  <c r="B121" i="1"/>
  <c r="B128" i="1"/>
  <c r="B129" i="1"/>
  <c r="B130" i="1"/>
  <c r="B131" i="1"/>
  <c r="B158" i="1"/>
  <c r="B159" i="1"/>
  <c r="B162" i="1"/>
  <c r="B163" i="1"/>
  <c r="B165" i="1"/>
  <c r="B166" i="1"/>
  <c r="B167" i="1"/>
  <c r="B168" i="1"/>
  <c r="B171" i="1"/>
  <c r="B172" i="1"/>
  <c r="B173" i="1"/>
  <c r="B174" i="1"/>
  <c r="H151" i="1"/>
  <c r="M151" i="1" s="1"/>
  <c r="L151" i="1"/>
  <c r="N151" i="1" s="1"/>
  <c r="H152" i="1"/>
  <c r="M152" i="1" s="1"/>
  <c r="L152" i="1"/>
  <c r="H153" i="1"/>
  <c r="M153" i="1" s="1"/>
  <c r="H154" i="1"/>
  <c r="L154" i="1" s="1"/>
  <c r="H155" i="1"/>
  <c r="M155" i="1" s="1"/>
  <c r="L155" i="1"/>
  <c r="H156" i="1"/>
  <c r="M156" i="1" s="1"/>
  <c r="H48" i="1"/>
  <c r="M48" i="1" s="1"/>
  <c r="H47" i="1"/>
  <c r="M47" i="1" s="1"/>
  <c r="H46" i="1"/>
  <c r="F92" i="1"/>
  <c r="H91" i="1"/>
  <c r="L91" i="1" s="1"/>
  <c r="H126" i="1"/>
  <c r="H157" i="1"/>
  <c r="L157" i="1" s="1"/>
  <c r="H96" i="1"/>
  <c r="M96" i="1" s="1"/>
  <c r="F125" i="1"/>
  <c r="M46" i="1" l="1"/>
  <c r="L46" i="1"/>
  <c r="M126" i="1"/>
  <c r="L126" i="1"/>
  <c r="N152" i="1"/>
  <c r="L156" i="1"/>
  <c r="N156" i="1" s="1"/>
  <c r="N155" i="1"/>
  <c r="N126" i="1"/>
  <c r="L153" i="1"/>
  <c r="N153" i="1" s="1"/>
  <c r="M154" i="1"/>
  <c r="N154" i="1" s="1"/>
  <c r="N46" i="1"/>
  <c r="L47" i="1"/>
  <c r="N47" i="1" s="1"/>
  <c r="L48" i="1"/>
  <c r="N48" i="1" s="1"/>
  <c r="M91" i="1"/>
  <c r="N91" i="1" s="1"/>
  <c r="M157" i="1"/>
  <c r="N157" i="1" s="1"/>
  <c r="L96" i="1"/>
  <c r="N96" i="1" s="1"/>
  <c r="B177" i="1"/>
  <c r="B178" i="1"/>
  <c r="B179" i="1"/>
  <c r="H176" i="1" l="1"/>
  <c r="M176" i="1" s="1"/>
  <c r="H175" i="1"/>
  <c r="L175" i="1" s="1"/>
  <c r="H32" i="1"/>
  <c r="L32" i="1" s="1"/>
  <c r="H31" i="1"/>
  <c r="M31" i="1" s="1"/>
  <c r="L31" i="1"/>
  <c r="N31" i="1" l="1"/>
  <c r="M32" i="1"/>
  <c r="N32" i="1" s="1"/>
  <c r="L176" i="1"/>
  <c r="N176" i="1" s="1"/>
  <c r="M175" i="1"/>
  <c r="N175" i="1" s="1"/>
  <c r="N178" i="1" s="1"/>
  <c r="H170" i="1"/>
  <c r="M170" i="1" s="1"/>
  <c r="H169" i="1"/>
  <c r="M169" i="1" s="1"/>
  <c r="L178" i="1" l="1"/>
  <c r="M172" i="1"/>
  <c r="M178" i="1"/>
  <c r="L169" i="1"/>
  <c r="L170" i="1"/>
  <c r="N170" i="1" s="1"/>
  <c r="H164" i="1"/>
  <c r="M164" i="1" s="1"/>
  <c r="H161" i="1"/>
  <c r="L161" i="1" s="1"/>
  <c r="H160" i="1"/>
  <c r="M160" i="1" s="1"/>
  <c r="H146" i="1"/>
  <c r="L146" i="1" s="1"/>
  <c r="H147" i="1"/>
  <c r="L147" i="1" s="1"/>
  <c r="H148" i="1"/>
  <c r="L148" i="1" s="1"/>
  <c r="H149" i="1"/>
  <c r="L149" i="1" s="1"/>
  <c r="H150" i="1"/>
  <c r="L150" i="1" s="1"/>
  <c r="H133" i="1"/>
  <c r="L133" i="1" s="1"/>
  <c r="H134" i="1"/>
  <c r="M134" i="1" s="1"/>
  <c r="H135" i="1"/>
  <c r="L135" i="1" s="1"/>
  <c r="H136" i="1"/>
  <c r="L136" i="1" s="1"/>
  <c r="H137" i="1"/>
  <c r="M137" i="1" s="1"/>
  <c r="H138" i="1"/>
  <c r="M138" i="1" s="1"/>
  <c r="H139" i="1"/>
  <c r="L139" i="1" s="1"/>
  <c r="H140" i="1"/>
  <c r="L140" i="1" s="1"/>
  <c r="H141" i="1"/>
  <c r="L141" i="1" s="1"/>
  <c r="H142" i="1"/>
  <c r="M142" i="1" s="1"/>
  <c r="H143" i="1"/>
  <c r="L143" i="1" s="1"/>
  <c r="H144" i="1"/>
  <c r="L144" i="1" s="1"/>
  <c r="H145" i="1"/>
  <c r="M145" i="1" s="1"/>
  <c r="H119" i="1"/>
  <c r="M119" i="1" s="1"/>
  <c r="H112" i="1"/>
  <c r="M112" i="1" s="1"/>
  <c r="L112" i="1"/>
  <c r="H107" i="1"/>
  <c r="M107" i="1" s="1"/>
  <c r="H100" i="1"/>
  <c r="M100" i="1" s="1"/>
  <c r="F87" i="1"/>
  <c r="F85" i="1"/>
  <c r="F84" i="1"/>
  <c r="F81" i="1"/>
  <c r="H81" i="1" s="1"/>
  <c r="F80" i="1"/>
  <c r="H80" i="1" s="1"/>
  <c r="F79" i="1"/>
  <c r="H79" i="1" s="1"/>
  <c r="M79" i="1" s="1"/>
  <c r="H78" i="1"/>
  <c r="M78" i="1" s="1"/>
  <c r="F77" i="1"/>
  <c r="H77" i="1" s="1"/>
  <c r="F71" i="1"/>
  <c r="H71" i="1" s="1"/>
  <c r="L71" i="1" s="1"/>
  <c r="H55" i="1"/>
  <c r="M55" i="1" s="1"/>
  <c r="H54" i="1"/>
  <c r="L54" i="1" s="1"/>
  <c r="H53" i="1"/>
  <c r="M53" i="1" s="1"/>
  <c r="H44" i="1"/>
  <c r="L44" i="1" s="1"/>
  <c r="H45" i="1"/>
  <c r="L45" i="1" s="1"/>
  <c r="H67" i="1"/>
  <c r="M67" i="1" s="1"/>
  <c r="N169" i="1" l="1"/>
  <c r="N172" i="1" s="1"/>
  <c r="L172" i="1"/>
  <c r="M146" i="1"/>
  <c r="N146" i="1" s="1"/>
  <c r="M150" i="1"/>
  <c r="N150" i="1" s="1"/>
  <c r="L137" i="1"/>
  <c r="N137" i="1" s="1"/>
  <c r="L134" i="1"/>
  <c r="N134" i="1" s="1"/>
  <c r="M147" i="1"/>
  <c r="N147" i="1" s="1"/>
  <c r="L164" i="1"/>
  <c r="N164" i="1" s="1"/>
  <c r="M148" i="1"/>
  <c r="N148" i="1" s="1"/>
  <c r="N112" i="1"/>
  <c r="L145" i="1"/>
  <c r="L142" i="1"/>
  <c r="N142" i="1" s="1"/>
  <c r="M149" i="1"/>
  <c r="N149" i="1" s="1"/>
  <c r="L160" i="1"/>
  <c r="N160" i="1" s="1"/>
  <c r="M161" i="1"/>
  <c r="N161" i="1" s="1"/>
  <c r="M141" i="1"/>
  <c r="N141" i="1" s="1"/>
  <c r="L138" i="1"/>
  <c r="N138" i="1" s="1"/>
  <c r="M133" i="1"/>
  <c r="N133" i="1" s="1"/>
  <c r="N145" i="1"/>
  <c r="M144" i="1"/>
  <c r="N144" i="1" s="1"/>
  <c r="M140" i="1"/>
  <c r="N140" i="1" s="1"/>
  <c r="M136" i="1"/>
  <c r="N136" i="1" s="1"/>
  <c r="M143" i="1"/>
  <c r="N143" i="1" s="1"/>
  <c r="M139" i="1"/>
  <c r="N139" i="1" s="1"/>
  <c r="M135" i="1"/>
  <c r="N135" i="1" s="1"/>
  <c r="L119" i="1"/>
  <c r="N119" i="1" s="1"/>
  <c r="L107" i="1"/>
  <c r="N107" i="1" s="1"/>
  <c r="L100" i="1"/>
  <c r="N100" i="1" s="1"/>
  <c r="L55" i="1"/>
  <c r="N55" i="1" s="1"/>
  <c r="M80" i="1"/>
  <c r="L80" i="1"/>
  <c r="M54" i="1"/>
  <c r="N54" i="1" s="1"/>
  <c r="M77" i="1"/>
  <c r="L77" i="1"/>
  <c r="L81" i="1"/>
  <c r="M81" i="1"/>
  <c r="L79" i="1"/>
  <c r="N79" i="1" s="1"/>
  <c r="L78" i="1"/>
  <c r="N78" i="1" s="1"/>
  <c r="M71" i="1"/>
  <c r="N71" i="1" s="1"/>
  <c r="M44" i="1"/>
  <c r="N44" i="1" s="1"/>
  <c r="L53" i="1"/>
  <c r="M45" i="1"/>
  <c r="N45" i="1" s="1"/>
  <c r="L67" i="1"/>
  <c r="N67" i="1" s="1"/>
  <c r="L57" i="1" l="1"/>
  <c r="M57" i="1"/>
  <c r="N53" i="1"/>
  <c r="N57" i="1" s="1"/>
  <c r="N80" i="1"/>
  <c r="N77" i="1"/>
  <c r="N81" i="1"/>
  <c r="F86" i="1" l="1"/>
  <c r="H86" i="1" s="1"/>
  <c r="H38" i="1"/>
  <c r="M38" i="1" s="1"/>
  <c r="M40" i="1" s="1"/>
  <c r="H125" i="1"/>
  <c r="M125" i="1" s="1"/>
  <c r="H123" i="1"/>
  <c r="L123" i="1" s="1"/>
  <c r="H127" i="1"/>
  <c r="M127" i="1" s="1"/>
  <c r="H116" i="1"/>
  <c r="L116" i="1" s="1"/>
  <c r="H64" i="1"/>
  <c r="L64" i="1" s="1"/>
  <c r="M86" i="1" l="1"/>
  <c r="L86" i="1"/>
  <c r="H85" i="1"/>
  <c r="H84" i="1"/>
  <c r="H87" i="1"/>
  <c r="L38" i="1"/>
  <c r="L40" i="1" s="1"/>
  <c r="M123" i="1"/>
  <c r="N123" i="1" s="1"/>
  <c r="L125" i="1"/>
  <c r="L127" i="1"/>
  <c r="N127" i="1" s="1"/>
  <c r="M116" i="1"/>
  <c r="N116" i="1" s="1"/>
  <c r="M64" i="1"/>
  <c r="N64" i="1" s="1"/>
  <c r="N125" i="1" l="1"/>
  <c r="N38" i="1"/>
  <c r="N40" i="1" s="1"/>
  <c r="N86" i="1"/>
  <c r="M85" i="1"/>
  <c r="L85" i="1"/>
  <c r="M84" i="1"/>
  <c r="L84" i="1"/>
  <c r="M87" i="1"/>
  <c r="L87" i="1"/>
  <c r="N87" i="1" l="1"/>
  <c r="N85" i="1"/>
  <c r="N84" i="1"/>
  <c r="H43" i="1" l="1"/>
  <c r="L43" i="1" l="1"/>
  <c r="L50" i="1" s="1"/>
  <c r="M43" i="1"/>
  <c r="M50" i="1" s="1"/>
  <c r="N43" i="1" l="1"/>
  <c r="N50" i="1" s="1"/>
  <c r="H63" i="1" l="1"/>
  <c r="M63" i="1" s="1"/>
  <c r="L63" i="1" l="1"/>
  <c r="N63" i="1" s="1"/>
  <c r="H124" i="1"/>
  <c r="M124" i="1" s="1"/>
  <c r="H122" i="1"/>
  <c r="M122" i="1" s="1"/>
  <c r="H111" i="1"/>
  <c r="M111" i="1" s="1"/>
  <c r="H97" i="1"/>
  <c r="L97" i="1" s="1"/>
  <c r="H103" i="1"/>
  <c r="L103" i="1" s="1"/>
  <c r="H104" i="1"/>
  <c r="M104" i="1" s="1"/>
  <c r="H92" i="1"/>
  <c r="L92" i="1" s="1"/>
  <c r="H60" i="1"/>
  <c r="M60" i="1" s="1"/>
  <c r="H21" i="1"/>
  <c r="M21" i="1" s="1"/>
  <c r="H22" i="1"/>
  <c r="L22" i="1" s="1"/>
  <c r="H23" i="1"/>
  <c r="M23" i="1" s="1"/>
  <c r="H24" i="1"/>
  <c r="L24" i="1" s="1"/>
  <c r="H25" i="1"/>
  <c r="M25" i="1" s="1"/>
  <c r="H26" i="1"/>
  <c r="L26" i="1" s="1"/>
  <c r="H27" i="1"/>
  <c r="M27" i="1" s="1"/>
  <c r="H28" i="1"/>
  <c r="L28" i="1" s="1"/>
  <c r="H29" i="1"/>
  <c r="L29" i="1" s="1"/>
  <c r="H30" i="1"/>
  <c r="L30" i="1" s="1"/>
  <c r="H33" i="1"/>
  <c r="L33" i="1" s="1"/>
  <c r="L122" i="1" l="1"/>
  <c r="N122" i="1" s="1"/>
  <c r="L124" i="1"/>
  <c r="N124" i="1" s="1"/>
  <c r="L104" i="1"/>
  <c r="N104" i="1" s="1"/>
  <c r="M103" i="1"/>
  <c r="N103" i="1" s="1"/>
  <c r="M97" i="1"/>
  <c r="L111" i="1"/>
  <c r="N111" i="1" s="1"/>
  <c r="M92" i="1"/>
  <c r="N92" i="1" s="1"/>
  <c r="L60" i="1"/>
  <c r="N60" i="1" s="1"/>
  <c r="L21" i="1"/>
  <c r="N21" i="1" s="1"/>
  <c r="M26" i="1"/>
  <c r="N26" i="1" s="1"/>
  <c r="L25" i="1"/>
  <c r="N25" i="1" s="1"/>
  <c r="M22" i="1"/>
  <c r="N22" i="1" s="1"/>
  <c r="M30" i="1"/>
  <c r="N30" i="1" s="1"/>
  <c r="L27" i="1"/>
  <c r="N27" i="1" s="1"/>
  <c r="M33" i="1"/>
  <c r="N33" i="1" s="1"/>
  <c r="M29" i="1"/>
  <c r="N29" i="1" s="1"/>
  <c r="L23" i="1"/>
  <c r="N23" i="1" s="1"/>
  <c r="M28" i="1"/>
  <c r="N28" i="1" s="1"/>
  <c r="M24" i="1"/>
  <c r="N24" i="1" s="1"/>
  <c r="N97" i="1" l="1"/>
  <c r="H68" i="1" l="1"/>
  <c r="L68" i="1" s="1"/>
  <c r="H115" i="1"/>
  <c r="M115" i="1" s="1"/>
  <c r="M68" i="1" l="1"/>
  <c r="N68" i="1" s="1"/>
  <c r="L115" i="1"/>
  <c r="N115" i="1" s="1"/>
  <c r="N16" i="1" l="1"/>
  <c r="M16" i="1"/>
  <c r="L16" i="1"/>
  <c r="B180" i="1"/>
  <c r="N131" i="1"/>
  <c r="M131" i="1"/>
  <c r="L131" i="1"/>
  <c r="N128" i="1"/>
  <c r="M128" i="1"/>
  <c r="L128" i="1"/>
  <c r="N121" i="1"/>
  <c r="M121" i="1"/>
  <c r="L121" i="1"/>
  <c r="N114" i="1"/>
  <c r="M114" i="1"/>
  <c r="L114" i="1"/>
  <c r="N89" i="1"/>
  <c r="M89" i="1"/>
  <c r="L89" i="1"/>
  <c r="N94" i="1"/>
  <c r="M94" i="1"/>
  <c r="L94" i="1"/>
  <c r="N75" i="1"/>
  <c r="M75" i="1"/>
  <c r="L75" i="1"/>
  <c r="N59" i="1"/>
  <c r="N73" i="1" s="1"/>
  <c r="M59" i="1"/>
  <c r="M73" i="1" s="1"/>
  <c r="L59" i="1"/>
  <c r="L73" i="1" s="1"/>
  <c r="L34" i="1"/>
  <c r="M34" i="1"/>
  <c r="N34" i="1"/>
  <c r="H90" i="1"/>
  <c r="H20" i="1"/>
  <c r="H95" i="1"/>
  <c r="H132" i="1"/>
  <c r="B186" i="1"/>
  <c r="B185" i="1"/>
  <c r="B184" i="1"/>
  <c r="B183" i="1"/>
  <c r="B182" i="1"/>
  <c r="B181" i="1"/>
  <c r="H15" i="1"/>
  <c r="H14" i="1"/>
  <c r="H13" i="1"/>
  <c r="H12" i="1"/>
  <c r="H11" i="1"/>
  <c r="H10" i="1"/>
  <c r="B10" i="1"/>
  <c r="B11" i="1" l="1"/>
  <c r="L90" i="1"/>
  <c r="M90" i="1"/>
  <c r="L20" i="1"/>
  <c r="L35" i="1" s="1"/>
  <c r="M20" i="1"/>
  <c r="M35" i="1" s="1"/>
  <c r="L95" i="1"/>
  <c r="M95" i="1"/>
  <c r="M132" i="1"/>
  <c r="M166" i="1" s="1"/>
  <c r="L132" i="1"/>
  <c r="L166" i="1" s="1"/>
  <c r="M15" i="1"/>
  <c r="L15" i="1"/>
  <c r="L14" i="1"/>
  <c r="M14" i="1"/>
  <c r="L13" i="1"/>
  <c r="M13" i="1"/>
  <c r="M12" i="1"/>
  <c r="L12" i="1"/>
  <c r="L11" i="1"/>
  <c r="M11" i="1"/>
  <c r="L10" i="1"/>
  <c r="M10" i="1"/>
  <c r="L129" i="1" l="1"/>
  <c r="M129" i="1"/>
  <c r="L17" i="1"/>
  <c r="M17" i="1"/>
  <c r="M180" i="1" s="1"/>
  <c r="N15" i="1"/>
  <c r="N11" i="1"/>
  <c r="N12" i="1"/>
  <c r="B12" i="1"/>
  <c r="N132" i="1"/>
  <c r="N166" i="1" s="1"/>
  <c r="N20" i="1"/>
  <c r="N35" i="1" s="1"/>
  <c r="N10" i="1"/>
  <c r="N90" i="1"/>
  <c r="N95" i="1"/>
  <c r="N13" i="1"/>
  <c r="N14" i="1"/>
  <c r="N129" i="1" l="1"/>
  <c r="L180" i="1"/>
  <c r="N17" i="1"/>
  <c r="N180" i="1" s="1"/>
  <c r="B13" i="1"/>
  <c r="N182" i="1" l="1"/>
  <c r="N184" i="1"/>
  <c r="N183" i="1"/>
  <c r="N181" i="1"/>
  <c r="N185" i="1"/>
  <c r="B14" i="1"/>
  <c r="N186" i="1" l="1"/>
  <c r="M3" i="1"/>
  <c r="B15" i="1"/>
  <c r="B20" i="1" l="1"/>
  <c r="M4" i="1"/>
  <c r="M6" i="1" s="1"/>
  <c r="B21" i="1" l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8" i="1" s="1"/>
  <c r="B43" i="1" s="1"/>
  <c r="B44" i="1" s="1"/>
  <c r="B45" i="1" s="1"/>
  <c r="B46" i="1" s="1"/>
  <c r="B47" i="1" s="1"/>
  <c r="B48" i="1" s="1"/>
  <c r="B53" i="1" s="1"/>
  <c r="B54" i="1" s="1"/>
  <c r="B55" i="1" s="1"/>
  <c r="B60" i="1" s="1"/>
  <c r="B63" i="1" s="1"/>
  <c r="B64" i="1" s="1"/>
  <c r="B67" i="1" s="1"/>
  <c r="B68" i="1" s="1"/>
  <c r="B71" i="1" s="1"/>
  <c r="B77" i="1" s="1"/>
  <c r="B78" i="1" s="1"/>
  <c r="B79" i="1" s="1"/>
  <c r="B80" i="1" s="1"/>
  <c r="B81" i="1" s="1"/>
  <c r="B84" i="1" s="1"/>
  <c r="B85" i="1" s="1"/>
  <c r="B86" i="1" s="1"/>
  <c r="B87" i="1" s="1"/>
  <c r="B90" i="1" s="1"/>
  <c r="B91" i="1" s="1"/>
  <c r="B92" i="1" s="1"/>
  <c r="B95" i="1" s="1"/>
  <c r="B96" i="1" s="1"/>
  <c r="B97" i="1" s="1"/>
  <c r="B100" i="1" s="1"/>
  <c r="B103" i="1" s="1"/>
  <c r="B104" i="1" s="1"/>
  <c r="B107" i="1" s="1"/>
  <c r="B111" i="1" s="1"/>
  <c r="B112" i="1" s="1"/>
  <c r="B115" i="1" s="1"/>
  <c r="B116" i="1" s="1"/>
  <c r="B119" i="1" s="1"/>
  <c r="B122" i="1" s="1"/>
  <c r="B123" i="1" s="1"/>
  <c r="B124" i="1" s="1"/>
  <c r="B125" i="1" s="1"/>
  <c r="B126" i="1" s="1"/>
  <c r="B127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60" i="1" s="1"/>
  <c r="B161" i="1" s="1"/>
  <c r="B164" i="1" s="1"/>
  <c r="B169" i="1" s="1"/>
  <c r="B170" i="1" s="1"/>
  <c r="B175" i="1" s="1"/>
  <c r="B176" i="1" s="1"/>
</calcChain>
</file>

<file path=xl/sharedStrings.xml><?xml version="1.0" encoding="utf-8"?>
<sst xmlns="http://schemas.openxmlformats.org/spreadsheetml/2006/main" count="416" uniqueCount="185">
  <si>
    <t>AMOUNT</t>
  </si>
  <si>
    <t>PROJECT:</t>
  </si>
  <si>
    <t>Subtotal</t>
  </si>
  <si>
    <t>Over &amp; Profit</t>
  </si>
  <si>
    <t>LOCATION:</t>
  </si>
  <si>
    <t>Total</t>
  </si>
  <si>
    <t>S#</t>
  </si>
  <si>
    <t>Dwg.</t>
  </si>
  <si>
    <t>CSI NO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</si>
  <si>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</si>
  <si>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</si>
  <si>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</si>
  <si>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</si>
  <si>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</si>
  <si>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</si>
  <si>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</si>
  <si>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</si>
  <si>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</si>
  <si>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</si>
  <si>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DIVISION 01-GENERAL REQUIREMENTS</t>
  </si>
  <si>
    <t>Mobilization</t>
  </si>
  <si>
    <t>LS</t>
  </si>
  <si>
    <t>Supervision</t>
  </si>
  <si>
    <t>Office overheads</t>
  </si>
  <si>
    <t>Temporary facilities and controls</t>
  </si>
  <si>
    <t>Project Closeouts</t>
  </si>
  <si>
    <t>Submittal and approval</t>
  </si>
  <si>
    <t/>
  </si>
  <si>
    <t>EA</t>
  </si>
  <si>
    <t>TOTAL AMOUNT</t>
  </si>
  <si>
    <t>TOTAL BASEBID</t>
  </si>
  <si>
    <t>NOTES:</t>
  </si>
  <si>
    <t>Furnish &amp; Installation</t>
  </si>
  <si>
    <t>Non-union Wage Rates Are Used</t>
  </si>
  <si>
    <t>MOBILIZATION  (10%)</t>
  </si>
  <si>
    <t>PROFIT (10%)</t>
  </si>
  <si>
    <t>OVERHEAD (20%)</t>
  </si>
  <si>
    <t>INSURANCE (1%)</t>
  </si>
  <si>
    <t>SUPERVISION (9%)</t>
  </si>
  <si>
    <t>DIVISION 08 — OPENINGS</t>
  </si>
  <si>
    <t>DIVISION 02 — DEMOLITION</t>
  </si>
  <si>
    <t>DIVISION 06 — WOOD,PLASTICS &amp; COMPOSITES</t>
  </si>
  <si>
    <t>DIVISION 09 — FINISHES</t>
  </si>
  <si>
    <t>DRYWALLS</t>
  </si>
  <si>
    <t>FLOORING</t>
  </si>
  <si>
    <t>WALL FINISHES</t>
  </si>
  <si>
    <t>PAINT</t>
  </si>
  <si>
    <t>DIVISION 10 — SPECIALTIES</t>
  </si>
  <si>
    <t>LF</t>
  </si>
  <si>
    <t>SF</t>
  </si>
  <si>
    <t>DIVISION 05 — METALS</t>
  </si>
  <si>
    <t>CEILING</t>
  </si>
  <si>
    <t>DOORS &amp; FRAMES</t>
  </si>
  <si>
    <t>SITE DEMOLITION</t>
  </si>
  <si>
    <t>WALL BASE:</t>
  </si>
  <si>
    <t>Sealant</t>
  </si>
  <si>
    <t>TRANSITION:</t>
  </si>
  <si>
    <t>ALLOWANCE</t>
  </si>
  <si>
    <t>MISC</t>
  </si>
  <si>
    <t>DIVISION 03— CONCRETE</t>
  </si>
  <si>
    <t>JOHNSTON &amp; MURPHY #1874</t>
  </si>
  <si>
    <t>STONEBRIAR CEMTRE SUITE #1096 FRISCO, TX</t>
  </si>
  <si>
    <t>Remove Door &amp; Its Entirety</t>
  </si>
  <si>
    <t>Lavatory</t>
  </si>
  <si>
    <t>TP/Towel Dispenser</t>
  </si>
  <si>
    <t>Remove Fixtures</t>
  </si>
  <si>
    <t>Remove Millwork</t>
  </si>
  <si>
    <t>Remove Partition Wall</t>
  </si>
  <si>
    <t>Remove Wall Finishes</t>
  </si>
  <si>
    <t>Remove Flooring</t>
  </si>
  <si>
    <t>Remove Ceiling</t>
  </si>
  <si>
    <t>Remove Countertop</t>
  </si>
  <si>
    <t>Patch &amp; Repair Wall</t>
  </si>
  <si>
    <t>AD-100</t>
  </si>
  <si>
    <t>A-100</t>
  </si>
  <si>
    <t>REFURBISH DOORS &amp; HARDWARES:</t>
  </si>
  <si>
    <t>STOREFRONT</t>
  </si>
  <si>
    <t>G-001</t>
  </si>
  <si>
    <t>A-300</t>
  </si>
  <si>
    <t>EXTERIOR FINISHES</t>
  </si>
  <si>
    <t>(3/4"x3/4") Brushed Stainless Steel Reveal Metal 'U' Channel</t>
  </si>
  <si>
    <t>WOOD PANELING &amp; TRIMS</t>
  </si>
  <si>
    <t>A-200</t>
  </si>
  <si>
    <t>G-001,A-301</t>
  </si>
  <si>
    <t>A-300,A-301</t>
  </si>
  <si>
    <t>A-302</t>
  </si>
  <si>
    <t>CURTAIN WALL</t>
  </si>
  <si>
    <t>A-101</t>
  </si>
  <si>
    <r>
      <t xml:space="preserve">WALL TYPE 3 AS:
</t>
    </r>
    <r>
      <rPr>
        <b/>
        <sz val="12"/>
        <color rgb="FFFF0000"/>
        <rFont val="Calibri"/>
        <family val="2"/>
        <scheme val="minor"/>
      </rPr>
      <t>- (TAG IS NOT CORRECT ON PLAN)</t>
    </r>
  </si>
  <si>
    <t>3-5/8" 20 GA Metal Studs @ 16" O.C.</t>
  </si>
  <si>
    <t>HALO WALL AS:</t>
  </si>
  <si>
    <t>(1) Layer Of 5/8" Type 'X' Gypsum Board On One Side</t>
  </si>
  <si>
    <t>3-5/8" 20 GA Top &amp; Bottom Runners</t>
  </si>
  <si>
    <t>WATERPROOF MEMBRANE:</t>
  </si>
  <si>
    <t>AREA RUG</t>
  </si>
  <si>
    <t>Paint @ Open Deck (Please Verify)</t>
  </si>
  <si>
    <t>A-201</t>
  </si>
  <si>
    <t>A-100,A-200</t>
  </si>
  <si>
    <t>FIXTURES/EQUIPMENT</t>
  </si>
  <si>
    <t>Item No. C-1
Description: 2-Way Clothes Rack
- Install Only</t>
  </si>
  <si>
    <t>Item No. C-2
Description: Large Nested Table / Small Nested Table
Size: 18" x 50" / 18" x 38"
- Install Only</t>
  </si>
  <si>
    <t>Item No. C-4
Description: 4-Way Clothes Rack
- Install Only</t>
  </si>
  <si>
    <t>Item No. C-5
Description: Belt Rack Unit
- Install Only</t>
  </si>
  <si>
    <t>Item No. F-1
Description: Mannequin
- Install Only</t>
  </si>
  <si>
    <t>Item No. G-1
Description: Wall Mirror
Size: 18" x 72"
- Install Only</t>
  </si>
  <si>
    <t>Item No. G-2
Description: Wall Mirror
Size: 24" x 72"
- Install Only</t>
  </si>
  <si>
    <t>Item No. H-1
Description: Pluck Hook Rack
- Install Only</t>
  </si>
  <si>
    <r>
      <t xml:space="preserve">Belt Tower
</t>
    </r>
    <r>
      <rPr>
        <i/>
        <sz val="12"/>
        <color rgb="FFFF0000"/>
        <rFont val="Calibri"/>
        <family val="2"/>
        <scheme val="minor"/>
      </rPr>
      <t>- No Detail Provided VIF</t>
    </r>
  </si>
  <si>
    <t>Item No. D-1
Description: Cashwrap
Dimensions: 2'-4" x 7'-5"
- Install Only</t>
  </si>
  <si>
    <t>Item No. D-2
Description: Backwrap
Dimensions: 2'-0" x 6'-0"
- Install Only</t>
  </si>
  <si>
    <t>Item No. A-5
Description: Open Display
Dimensions: 1'-6" x 1'-10"
- Install Only</t>
  </si>
  <si>
    <t>Item No. B-2
Description: Bay Cabinet
Dimensions: 2'-4" x 3'-0"
- Install Only</t>
  </si>
  <si>
    <t>Allowance For Bathroom Accessories (If Not Existing)</t>
  </si>
  <si>
    <t>Corner Guards
- Schluter Rondec # RO 100AE Tile Corner Guard w/ Satin Anodized Aluminum Finish
- Install Only</t>
  </si>
  <si>
    <t>A-102</t>
  </si>
  <si>
    <t>A-100,A302</t>
  </si>
  <si>
    <t>SLAB</t>
  </si>
  <si>
    <t>Remove Storefront Glazing System w/ Grille Closure, Sign/Sign band, Finishes Etc.</t>
  </si>
  <si>
    <t>5/8" Fiber-Rock Aqua-Tough Tile Backerboard Panel (Where Tile Is Installed)</t>
  </si>
  <si>
    <t>DIVISION 22 — PLUMBING</t>
  </si>
  <si>
    <t>FIXTURES</t>
  </si>
  <si>
    <t>Remove Selective Slab</t>
  </si>
  <si>
    <t>Sawcut For Slab</t>
  </si>
  <si>
    <t>DIVISION 31 — EARTHWORK</t>
  </si>
  <si>
    <t>CY</t>
  </si>
  <si>
    <t>4/A-100</t>
  </si>
  <si>
    <t>4A-100</t>
  </si>
  <si>
    <t>TRENCHING</t>
  </si>
  <si>
    <t>Fiberglass Reinforced Panel FRP-1</t>
  </si>
  <si>
    <t>3-0" x 7'-0" (Existing Door)
- Provide 'Detex' ECL-600 Alarm/Panic Hardware (If Not Existing) Provide Door Buzzer
- Refurbish Door &amp; Hardware
- Verify That Existing Door Has A (1) One Hour Rating Complete w/ Seals &amp; Closer
- Replace Existing Door Hinges w/ 'Stanley' # CB0700 Two Knuckle Hinges (If Not Existing)
- Provide 'Stanley' # 4545 (OR Equal) Steel-Bright Brass 140' Wide Angle Door Viewer @ 54" AFF. (If Not Existing)</t>
  </si>
  <si>
    <t>Paint @ Wall PT4
"Sherwin William," #SW-7666
- Fleur De Sel
- Clad ll Epoxy B62 Series B60 V70 Over Pro Mar 200 Interior Latex Wall Primer</t>
  </si>
  <si>
    <t>CRB Rail Graphic Channel Z-1
- Arakawa Hanging Systems
COMPONENTS:
- (1)CRB CEILING RAIL
- (2)CRB/CRC RAIL GRIPPER
- (2)116PB 4' CABLE W/PLAIN BALL STOP
- Furnish &amp; Install By GC</t>
  </si>
  <si>
    <t>Paint @ Existing Doors</t>
  </si>
  <si>
    <r>
      <t xml:space="preserve">(8"x10") Pre-Finished Silver Brake Metal Sign Ledge AT-1 
- Lambert Sheet Metal Inc. On 1/2" Th. Fire Plywood Panel On Metal Framing
</t>
    </r>
    <r>
      <rPr>
        <i/>
        <sz val="12"/>
        <color rgb="FFFF0000"/>
        <rFont val="Calibri"/>
        <family val="2"/>
        <scheme val="minor"/>
      </rPr>
      <t>- Install Only</t>
    </r>
  </si>
  <si>
    <t>6" Gypsum Board Soffit</t>
  </si>
  <si>
    <r>
      <t xml:space="preserve">5/8" Gypsum Board Ceiling
</t>
    </r>
    <r>
      <rPr>
        <i/>
        <sz val="12"/>
        <color rgb="FFFF0000"/>
        <rFont val="Calibri"/>
        <family val="2"/>
        <scheme val="minor"/>
      </rPr>
      <t>- Install Only</t>
    </r>
  </si>
  <si>
    <t>STOREFRONT SUPPORT FRAMING</t>
  </si>
  <si>
    <t>2/A302</t>
  </si>
  <si>
    <t>1/A-303</t>
  </si>
  <si>
    <r>
      <t xml:space="preserve">Floor Tower F-2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</si>
  <si>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Mannequin Stage F-3
- 36" X 48"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</si>
  <si>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Display Pedestal F-4
- 12" X 12"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</si>
  <si>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Heritage Surface Mount Light Box G-3
- 40" X 60"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</si>
  <si>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Etagere Tower K-1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</si>
  <si>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r>
      <t xml:space="preserve">Motion People Counter M-1
- Part # Wa4-C
</t>
    </r>
    <r>
      <rPr>
        <i/>
        <sz val="12"/>
        <color rgb="FFFF0000"/>
        <rFont val="Calibri"/>
        <family val="2"/>
        <scheme val="minor"/>
      </rPr>
      <t>- Not Showing On Plans But Given In Schedule
- Please Verify
- Install Only</t>
    </r>
  </si>
  <si>
    <t>Built-Up Structural Steel Stud Truss And Boxed Lintel Assembly Over Opening</t>
  </si>
  <si>
    <t>6" X 16 Ga Nested Structural Studs With Clip Angles</t>
  </si>
  <si>
    <t>Heavy Gauge Jamb Columns With 14 Ga Tracks @ Sides</t>
  </si>
  <si>
    <r>
      <t xml:space="preserve">Curtain Wall
</t>
    </r>
    <r>
      <rPr>
        <i/>
        <sz val="12"/>
        <color rgb="FFFF0000"/>
        <rFont val="Calibri"/>
        <family val="2"/>
        <scheme val="minor"/>
      </rPr>
      <t>- Or Header (Please Verify Not Detail Provided)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rgb="FFFF0000"/>
        <rFont val="Calibri"/>
        <family val="2"/>
        <scheme val="minor"/>
      </rPr>
      <t>3.7 LF</t>
    </r>
  </si>
  <si>
    <t>4" Slab Infill @ Underground Pipe/Conduit Trench (Detail 4/A-100)
- #4 Bars @ 12" O.C. EW
- #4 Bar Drill &amp; Embed 6" Min w/ HILTI HIT-HY 200 Adhesive (Or Equiv.) @ 12" O.C.
- Vapor Barrier To Match Existing; Finish Flush w/ Existing Slab</t>
  </si>
  <si>
    <t>(1-1/2"x1-1/2") SQ. Metal Tube Slat Support Frame w/ (1-1/2"x1"x1/8") Welded Metal Tabs PC-2
- 1/2"x5" Sleeved A307 Lag Bolts (3) Per Tube (Detail 3/A-303)
- G.C. To Fabricate; Submit Shop Drawings Prior To Fabrication
- Powder Coat By Tiger Drylac #049/90380
- Color: Standard Silver</t>
  </si>
  <si>
    <t>1"x1-3/4" Pre-Finished Walnut Hardwood Trim WD-1
- Flush w/ Face Of Columbus Wall System On All (3) Edges
- Natural Walnut w/ Clear Coat Satin Finish
- Provided By Fixture Contractor, Installed By G.C.
- Install Only</t>
  </si>
  <si>
    <t>3/4" Pre-Finished Walnut Veneer Plywood WD-2 @ Halo Wall
- Full Length Panel
- Clear Coat Satin Finish
- Attached To FRT Wood Blocking
- Install Only</t>
  </si>
  <si>
    <t>(1"x4") FRT Pre-Finished Walnut Wood Slat WD-1 @ Storefront
- FRT, Min. Class "B" Flame Spread Rating (Keynote 20/A-301)
- Staggered Random Seams w/ Scarf Joint; 45 Degree Mitered Ends w/ Return
- Attached To 1-1/2" SQ. Tube w/ 5/8" #8 Stainless Self-Tapping Screws
- Clear Coat Satin Finish
- Install Only</t>
  </si>
  <si>
    <t>(3'-0" x 6'-8") Door No. 2 - Type A Fitting Room Door w/ Type A Wood Frame
- 1-3/4" Custom Walnut Louvered Door &amp; Frame (Pre-Finished) Provided By "Johnston &amp; Murphy" - Install Only
- G.C. To Provide Schlage Privacy Lock w/ 'Saturn' Lever Handle (Brushed Alum.)
- 1-1/2 Pair Butt Hinges (Jamb Detail 1/G-001)</t>
  </si>
  <si>
    <t>Door No. 3 - 3'-0" x 7'-0" Existing Toilet Room Door
- Refurbish Door &amp; Hardware To A 'Like New' Condition
- Paint To Match Adjacent Finishes</t>
  </si>
  <si>
    <t>(7'-0" x 9'-0") Door No. 1 - Type C Pair Of 3'-6" x 9'-0" All-Glass Entrance Doors
- 1/2" Clear Tempered Glass, Old Castle/Vistawall "Temp. Glass Swing Entrances" Type "BP"
- 4" Top &amp; Bottom Rails (Top Edge Tapered 60 Deg. Min.) &amp; Clamp On Header w/ Black Neoprene Gasket &amp; End Caps
- 60 Deg. Pivot Hardware Per Old Castle/Vistawall (Or Dorma); Push/Pull By C.R. Laurence - 36" Ladder Pulls Both Sides
- (2) CRL 777S Door Sill Locks (Thumb-Turn Inside / Key Cylinder Outside); (4) Recessed Floor Strikes w/ Spring Loaded Dust Covers
- All Hardware To Be Brushed Stainless Steel</t>
  </si>
  <si>
    <t>1/2" Thick Clear Tempered Glass Storefront Glazing
- Polish All Exposed Edges; Chamfer 1/16"
- Recessed Top Glazing Channel w/ Brushed Stainless Steel Finish (CRL, API, Stylmark Or Equal)
- 4" H Bottom Rail By CRL w/ Black Neoprene Gasket &amp; End Caps (Brushed Stainless)
- No Silicone Unless Required By Code
- (2" x 2") SQ. Glazing Clips (3 EA) - Brushed Stainless, By C.R. Laurence</t>
  </si>
  <si>
    <t>3-5/8" 20 GA Metal Studs @ 16" O.C.
- Full Height To Structure Above w/ Diagonal Stud Bracing</t>
  </si>
  <si>
    <t>Tray Ceiling w/ FRT Walnut Slats @ 11'-0" AFF (Detail A/A-101)
- Pre-Finished FRT 1/2" x 3-1/2" Walnut Slats (WD-3) Laid Flat w/ 1/8" Gap, Running Bond - Slats By J&amp;M, Install Only
- On 1/2" FRT Plywood (Paint Flat Black SW6993) Over 5/8" Type 'X' Gyp. Bd.
- USG Type "RX" Main Runners @ 2'-0" O.C. &amp; Cross Tees; 12 GA Hanger Wire @ 3'-0" O.C. w/ Seismic Splay Wire</t>
  </si>
  <si>
    <t>Hardwood Flooring HW-1
- Hallmark Floors Serenity Collection
- Finish: Dream Oak #SE750DRE
- Single Plank Parallel To Storefront; Shaw Cadh-Ure-Bond Adhesive Or Equal
- Provided By J&amp;M - Install Only</t>
  </si>
  <si>
    <t>Vinyl Tile Flooring VT-1
- "Armstrong" Imperial Excelon
- Color: #59234 Silk
- Size: 12"x12"x1/8"
- Stock Room &amp; Toilet Room</t>
  </si>
  <si>
    <t>Porcelain Tile CT-1 @ Sales Floor Entry (Detail 2/A-100)
- Porcelart ‘SF00072’ Matte
- 2" Hexagon White
- Grout: Bright White
- Provided By J&amp;M, Installed By G.C. (Finish Schedule Note a) - Install Only</t>
  </si>
  <si>
    <t>Roll-Out Type Waterproof Membrane Under Floor Finish @ Toilet Room 103
- Turn Up Min. 6" At Wall (Room Finish Schedule Note c)</t>
  </si>
  <si>
    <t>Anodized Aluminum Schluter-Schiene Reveal Or Equal
- Mall Finish To Tile To Wood Transition (Detail 2/A-100)</t>
  </si>
  <si>
    <t>Hallmark Serenity Collection Reducer Strip
- Color: Natural
- Hardwood To VCT (Detail 3/A-100), 1/2" Max.</t>
  </si>
  <si>
    <t>(5'-1" x 9'-1") Area Rug RUG-1
- Supplied By Genesco, Installed By G.C. - Install Only
- Firm Backing; Securely Attached To Resist Movement
- Exposed Edges Must Have Trim On Entire Length, Fastened To Floor (Max. 1/2" Height)</t>
  </si>
  <si>
    <t>Wood Base WD-1
- 1x4 Pre-Finished Natural Walnut Hardwood Base
- w/ Clear Coat Satin Finish
- Supplied By Fixture Contractor, Installed By G.C.
- Install Only</t>
  </si>
  <si>
    <t>Resilient Base RB-1
- Roppe
- Color: Asphalt 670 Or Similar
- Stock Room &amp; Toilet Room</t>
  </si>
  <si>
    <t>Wall Tile CT-2
- Atlas Concorde Bianco Dolomite
- Matte Size: 12"x24"
- Grout: Bright White
- On 5/8" Fiberock Aqua-Tough Tile Backerboard
- Schluter Corner Guards (CG-1) At Outside Corners
- Provided By J&amp;M - Install Only</t>
  </si>
  <si>
    <t>Porcelain Tile CT-2 @ Storefront Bulkhead &amp; Piers
- On 5/8" Fiberock Aqua-Tough Tile Backerboard Panels On 3-5/8" x 20 GA Metal Studs @ 16" O.C.
- Atlas Concorde Bianco Dolomite
- Matte Size: 12"x24"
- Grout: Bright White
- Schluter Corner Guards (CG-1) At All Tile Corners
- Provided By J&amp;M - Install Only</t>
  </si>
  <si>
    <t>Paint @ Wall PT-1
"Sherwin Williams" #SW-7005
- Pure White
- Eggshell
- Provide (2) Two Coats Paint Over (1) Coat Primer
- Walls To Be Finished To A Level 5 Finish Prepared For Paint</t>
  </si>
  <si>
    <t>Paint @ Wall PT-3 (Fitting Room &amp; Stockroom Walls)
"Sherwin Williams" #SW-7666
- Fleur De Sel
- Eggshell
- Provide (2) Two Coats Paint Over (1) Coat Primer
- Walls To Be Finished To A Level 5 Finish Prepared For Paint</t>
  </si>
  <si>
    <t>Paint @ Ceiling PT-1 (New Gyp. Bd. Ceilings &amp; Soffits + Toilet Room 103)
"Sherwin Williams" #SW-7005
- Pure White
- Flat Finish
- Provide (2) Two Coats Paint Over (1) Coat Primer</t>
  </si>
  <si>
    <t>Item No. X-1
Description: CRG Magnetic Wall Display System
 Columbus Showcase Co. Ph.# 614.850.1460
Dimensions: 4'-0" x 8'-0"
- Pre-Finished Columbus Wallsell II System w/ 1/4" Clear Tempered Glass Shelves
- Tenant Furnished - Install Only</t>
  </si>
  <si>
    <t>Item No. X-2
Description: CRG Magnetic Wall Display System (Tech Wall w/ Magnetic Panels)
 Columbus Showcase Co. Ph.# 614.850.1460
Dimensions: 4'-0" x 8'-0"
- Tenant Furnished - Install Only</t>
  </si>
  <si>
    <t>Item No. S-1
Description: Fixed Metal Frame Storage Shelving W/Wood Composite Shelves
 Lozier Store Fixture Inc Ph.# 800.228.9882
Size: 12" x 36" x 12'-0" H
- Anchor To Wall/Brace Per Details 1 &amp; 2/A-501
- Install Only</t>
  </si>
  <si>
    <t>Item No. S-3
Description: Folded Apparel Metal Frame Storage Shelving W/Wood Composite Shelves
 Lozier Store Fixture Inc Ph.# 800.228.9882
Size: 18" x 36" x 12'-0" H
- Anchor To Wall/Brace Per Details 1 &amp; 2/A-501
- Install Only</t>
  </si>
  <si>
    <t>Item No. S-4
Description: Metal Frame Storage Shelving W/Wood Composite Shelves (Boots / Office / Hanging &amp; Folded Apparel)
 Lozier Store Fixture Inc Ph.# 800.228.9882
Size: 18" x 48" x 12'-0" H
- Anchor To Wall/Brace Per Details 1 &amp; 2/A-501
- Install Only</t>
  </si>
  <si>
    <t>Item No. S-5
Description: Rolling Metal Frame Storage Shelving W/Wood Composite Shelves
 Lozier Store Fixture Inc Ph.# 800.228.9882
Size: 12" x 48" x 12'-0" H (Per Fixture Counts Table A-102)
- Install Per Manufacturer Shop Drawings
- Install Only</t>
  </si>
  <si>
    <t>Multi-Purpose Dry Chemical Fire Extinguisher (2A-10BC)
- Per NFPA 10, Wall Bracket Mounted, Top At 48" A.F.F.</t>
  </si>
  <si>
    <t>Lavatory L-1 (New - Replace Existing In Same Location)
Manf: American Standard
Model: LUCERNE 0355.012
Ceramix 2000.100 Faucet, Max Flow At 0.5 GPM, Grid Strainer And 1-1/4" P-Trap Wade W-520 Carrier Mount Handicapped 34" AFF
All Fixtures To Be White.   Provide Trubro Guard Protective Pipe Covers On Exposed Hot Water And Drain Lines.   Provide Watts Series USG-B Mixing Valve Or Equal. Hair And Lint Interceptor As Manufactured By JR. Smith Or Equal.
- Reconnect To Domestic CW, Sanitary &amp; Vent; Connect HW To New Tankless WH (Keynote 3/P1.1)</t>
  </si>
  <si>
    <t>Water Heater WH-1 (New)
Manf: EEMAX
Model: SPEX2412
120V/1PH, 2.4KW, 20A Tankless, On-Demand Hot Water Heater 110-Degree (F) Delivery Temperature
Install Unit Under Lavatory.   Provide Unit Or Approved Equal.
- 3/8" CW &amp; HW Connections (Keynote 2/P1.1)</t>
  </si>
  <si>
    <t>Excavation @ Utility Trench (Detail 4/A-100)</t>
  </si>
  <si>
    <t>Compacted Gravel Fill @ Utility Trench (Detail 4/A-100)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</si>
</sst>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"/>
    <numFmt numFmtId="167" formatCode="000000"/>
    <numFmt numFmtId="168" formatCode="_(&quot;$&quot;* #,##0.0_);_(&quot;$&quot;* \(#,##0.0\);_(&quot;$&quot;* &quot;-&quot;??_);_(@_)"/>
    <numFmt numFmtId="169" formatCode="_(&quot;$&quot;* #,##0_);_(&quot;$&quot;* \(#,##0\);_(&quot;$&quot;* &quot;-&quot;??_);_(@_)"/>
    <numFmt numFmtId="172" formatCode="_-[$$-409]* #,##0.00_ ;_-[$$-409]* \-#,##0.00\ ;_-[$$-409]* &quot;-&quot;??_ ;_-@_ "/>
    <numFmt numFmtId="173" formatCode="0.0"/>
  </numFmts>
  <fonts count="3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2"/>
      <color rgb="FF1E4E79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C0C0C"/>
      <name val="Calibri"/>
      <family val="2"/>
      <scheme val="minor"/>
    </font>
    <font>
      <b/>
      <sz val="12"/>
      <color rgb="FF0C0C0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F4F"/>
        <bgColor rgb="FF333F4F"/>
      </patternFill>
    </fill>
    <fill>
      <patternFill patternType="solid">
        <fgColor rgb="FF366092"/>
        <bgColor rgb="FF366092"/>
      </patternFill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0" tint="-4.9989318521683403E-2"/>
        <bgColor rgb="FFF2F2F2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165" fontId="12" fillId="0" borderId="2" applyFont="0" applyFill="0" applyBorder="0" applyAlignment="0" applyProtection="0"/>
    <xf numFmtId="0" fontId="13" fillId="0" borderId="2"/>
    <xf numFmtId="9" fontId="7" fillId="0" borderId="2" applyFont="0" applyFill="0" applyBorder="0" applyAlignment="0" applyProtection="0"/>
    <xf numFmtId="0" fontId="6" fillId="0" borderId="2"/>
    <xf numFmtId="0" fontId="5" fillId="0" borderId="2"/>
    <xf numFmtId="0" fontId="14" fillId="0" borderId="2"/>
    <xf numFmtId="9" fontId="5" fillId="0" borderId="2" applyFont="0" applyFill="0" applyBorder="0" applyAlignment="0" applyProtection="0"/>
    <xf numFmtId="0" fontId="5" fillId="0" borderId="2"/>
    <xf numFmtId="0" fontId="4" fillId="0" borderId="2"/>
    <xf numFmtId="0" fontId="3" fillId="0" borderId="2"/>
    <xf numFmtId="0" fontId="2" fillId="0" borderId="2"/>
    <xf numFmtId="0" fontId="1" fillId="0" borderId="2"/>
  </cellStyleXfs>
  <cellXfs count="166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1" fontId="19" fillId="0" borderId="6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2" borderId="6" xfId="0" applyFont="1" applyFill="1" applyBorder="1" applyAlignment="1">
      <alignment vertical="center"/>
    </xf>
    <xf numFmtId="0" fontId="19" fillId="2" borderId="25" xfId="0" applyFont="1" applyFill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24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167" fontId="23" fillId="4" borderId="10" xfId="0" applyNumberFormat="1" applyFont="1" applyFill="1" applyBorder="1" applyAlignment="1">
      <alignment horizontal="center" vertical="center" wrapText="1"/>
    </xf>
    <xf numFmtId="167" fontId="24" fillId="4" borderId="11" xfId="0" applyNumberFormat="1" applyFont="1" applyFill="1" applyBorder="1" applyAlignment="1">
      <alignment horizontal="center" vertical="center" wrapText="1"/>
    </xf>
    <xf numFmtId="167" fontId="23" fillId="4" borderId="11" xfId="0" applyNumberFormat="1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left" vertical="center" wrapText="1"/>
    </xf>
    <xf numFmtId="167" fontId="23" fillId="4" borderId="12" xfId="0" applyNumberFormat="1" applyFont="1" applyFill="1" applyBorder="1" applyAlignment="1">
      <alignment horizontal="center" vertical="center" wrapText="1"/>
    </xf>
    <xf numFmtId="167" fontId="23" fillId="4" borderId="17" xfId="0" applyNumberFormat="1" applyFont="1" applyFill="1" applyBorder="1" applyAlignment="1">
      <alignment horizontal="center" vertical="center" wrapText="1"/>
    </xf>
    <xf numFmtId="167" fontId="24" fillId="4" borderId="18" xfId="0" applyNumberFormat="1" applyFont="1" applyFill="1" applyBorder="1" applyAlignment="1">
      <alignment horizontal="center" vertical="center" wrapText="1"/>
    </xf>
    <xf numFmtId="167" fontId="23" fillId="4" borderId="18" xfId="0" applyNumberFormat="1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left" vertical="center" wrapText="1"/>
    </xf>
    <xf numFmtId="167" fontId="23" fillId="4" borderId="19" xfId="0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1" fontId="17" fillId="0" borderId="11" xfId="0" applyNumberFormat="1" applyFont="1" applyBorder="1" applyAlignment="1">
      <alignment horizontal="center" vertical="center"/>
    </xf>
    <xf numFmtId="9" fontId="25" fillId="0" borderId="11" xfId="0" applyNumberFormat="1" applyFont="1" applyBorder="1" applyAlignment="1">
      <alignment horizontal="center" vertical="center"/>
    </xf>
    <xf numFmtId="1" fontId="25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172" fontId="15" fillId="0" borderId="11" xfId="0" applyNumberFormat="1" applyFont="1" applyBorder="1" applyAlignment="1">
      <alignment horizontal="left" vertical="center"/>
    </xf>
    <xf numFmtId="168" fontId="15" fillId="0" borderId="11" xfId="0" applyNumberFormat="1" applyFont="1" applyBorder="1" applyAlignment="1">
      <alignment horizontal="center" vertical="center"/>
    </xf>
    <xf numFmtId="164" fontId="25" fillId="0" borderId="12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/>
    </xf>
    <xf numFmtId="9" fontId="25" fillId="0" borderId="9" xfId="0" applyNumberFormat="1" applyFont="1" applyBorder="1" applyAlignment="1">
      <alignment horizontal="center" vertical="center"/>
    </xf>
    <xf numFmtId="1" fontId="25" fillId="0" borderId="9" xfId="0" applyNumberFormat="1" applyFont="1" applyBorder="1" applyAlignment="1">
      <alignment horizontal="center" vertical="center"/>
    </xf>
    <xf numFmtId="172" fontId="15" fillId="0" borderId="9" xfId="0" applyNumberFormat="1" applyFont="1" applyBorder="1" applyAlignment="1">
      <alignment horizontal="left" vertical="center"/>
    </xf>
    <xf numFmtId="168" fontId="15" fillId="0" borderId="9" xfId="0" applyNumberFormat="1" applyFont="1" applyBorder="1" applyAlignment="1">
      <alignment horizontal="center" vertical="center"/>
    </xf>
    <xf numFmtId="164" fontId="25" fillId="0" borderId="14" xfId="0" applyNumberFormat="1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9" fontId="15" fillId="0" borderId="9" xfId="0" applyNumberFormat="1" applyFont="1" applyBorder="1" applyAlignment="1">
      <alignment horizontal="center" vertical="center"/>
    </xf>
    <xf numFmtId="37" fontId="15" fillId="0" borderId="9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right" vertical="center" wrapText="1"/>
    </xf>
    <xf numFmtId="172" fontId="25" fillId="0" borderId="9" xfId="0" applyNumberFormat="1" applyFont="1" applyBorder="1" applyAlignment="1">
      <alignment horizontal="center" vertical="center"/>
    </xf>
    <xf numFmtId="169" fontId="26" fillId="5" borderId="9" xfId="0" applyNumberFormat="1" applyFont="1" applyFill="1" applyBorder="1" applyAlignment="1">
      <alignment horizontal="center" vertical="center"/>
    </xf>
    <xf numFmtId="169" fontId="26" fillId="5" borderId="14" xfId="0" applyNumberFormat="1" applyFont="1" applyFill="1" applyBorder="1" applyAlignment="1">
      <alignment horizontal="center" vertical="center"/>
    </xf>
    <xf numFmtId="167" fontId="24" fillId="4" borderId="9" xfId="0" applyNumberFormat="1" applyFont="1" applyFill="1" applyBorder="1" applyAlignment="1">
      <alignment horizontal="center" vertical="center" wrapText="1"/>
    </xf>
    <xf numFmtId="167" fontId="23" fillId="4" borderId="9" xfId="0" applyNumberFormat="1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left" vertical="center" wrapText="1"/>
    </xf>
    <xf numFmtId="172" fontId="23" fillId="4" borderId="9" xfId="0" applyNumberFormat="1" applyFont="1" applyFill="1" applyBorder="1" applyAlignment="1">
      <alignment horizontal="center" vertical="center" wrapText="1"/>
    </xf>
    <xf numFmtId="167" fontId="23" fillId="4" borderId="14" xfId="0" applyNumberFormat="1" applyFont="1" applyFill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2" fillId="6" borderId="9" xfId="0" applyFont="1" applyFill="1" applyBorder="1" applyAlignment="1">
      <alignment horizontal="center" vertical="center"/>
    </xf>
    <xf numFmtId="0" fontId="22" fillId="9" borderId="9" xfId="0" applyFont="1" applyFill="1" applyBorder="1" applyAlignment="1">
      <alignment horizontal="center" vertical="center"/>
    </xf>
    <xf numFmtId="164" fontId="15" fillId="0" borderId="9" xfId="0" applyNumberFormat="1" applyFont="1" applyBorder="1" applyAlignment="1">
      <alignment horizontal="center" vertical="center"/>
    </xf>
    <xf numFmtId="168" fontId="15" fillId="0" borderId="9" xfId="0" applyNumberFormat="1" applyFont="1" applyBorder="1" applyAlignment="1">
      <alignment horizontal="left" vertical="center"/>
    </xf>
    <xf numFmtId="169" fontId="25" fillId="0" borderId="14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172" fontId="26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8" fillId="0" borderId="9" xfId="6" applyFont="1" applyBorder="1" applyAlignment="1">
      <alignment horizontal="center" vertical="center" wrapText="1"/>
    </xf>
    <xf numFmtId="0" fontId="17" fillId="0" borderId="9" xfId="6" applyFont="1" applyBorder="1" applyAlignment="1">
      <alignment vertical="center" wrapText="1"/>
    </xf>
    <xf numFmtId="1" fontId="17" fillId="0" borderId="9" xfId="6" applyNumberFormat="1" applyFont="1" applyBorder="1" applyAlignment="1">
      <alignment horizontal="center" vertical="center"/>
    </xf>
    <xf numFmtId="1" fontId="17" fillId="0" borderId="9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center" vertical="center"/>
    </xf>
    <xf numFmtId="0" fontId="18" fillId="0" borderId="9" xfId="6" applyFont="1" applyBorder="1" applyAlignment="1">
      <alignment vertical="center" wrapText="1"/>
    </xf>
    <xf numFmtId="1" fontId="13" fillId="0" borderId="9" xfId="6" applyNumberFormat="1" applyFont="1" applyBorder="1" applyAlignment="1">
      <alignment horizontal="center" vertical="center"/>
    </xf>
    <xf numFmtId="169" fontId="26" fillId="0" borderId="9" xfId="0" applyNumberFormat="1" applyFont="1" applyBorder="1" applyAlignment="1">
      <alignment horizontal="center" vertical="center"/>
    </xf>
    <xf numFmtId="169" fontId="26" fillId="0" borderId="14" xfId="0" applyNumberFormat="1" applyFont="1" applyBorder="1" applyAlignment="1">
      <alignment horizontal="center" vertical="center"/>
    </xf>
    <xf numFmtId="0" fontId="18" fillId="5" borderId="13" xfId="0" applyFont="1" applyFill="1" applyBorder="1" applyAlignment="1">
      <alignment horizontal="left" vertical="center"/>
    </xf>
    <xf numFmtId="0" fontId="18" fillId="5" borderId="9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left" vertical="center" wrapText="1"/>
    </xf>
    <xf numFmtId="0" fontId="26" fillId="5" borderId="9" xfId="0" applyFont="1" applyFill="1" applyBorder="1" applyAlignment="1">
      <alignment horizontal="left" vertical="center"/>
    </xf>
    <xf numFmtId="1" fontId="26" fillId="5" borderId="9" xfId="0" applyNumberFormat="1" applyFont="1" applyFill="1" applyBorder="1" applyAlignment="1">
      <alignment horizontal="left" vertical="center"/>
    </xf>
    <xf numFmtId="0" fontId="26" fillId="5" borderId="9" xfId="0" applyFont="1" applyFill="1" applyBorder="1" applyAlignment="1">
      <alignment horizontal="center" vertical="center"/>
    </xf>
    <xf numFmtId="164" fontId="26" fillId="5" borderId="9" xfId="0" applyNumberFormat="1" applyFont="1" applyFill="1" applyBorder="1" applyAlignment="1">
      <alignment horizontal="left" vertical="center"/>
    </xf>
    <xf numFmtId="169" fontId="18" fillId="5" borderId="14" xfId="0" applyNumberFormat="1" applyFont="1" applyFill="1" applyBorder="1" applyAlignment="1">
      <alignment horizontal="left" vertical="center"/>
    </xf>
    <xf numFmtId="0" fontId="18" fillId="7" borderId="13" xfId="0" applyFont="1" applyFill="1" applyBorder="1" applyAlignment="1">
      <alignment horizontal="left" vertical="center"/>
    </xf>
    <xf numFmtId="0" fontId="18" fillId="7" borderId="9" xfId="0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left" vertical="center"/>
    </xf>
    <xf numFmtId="1" fontId="18" fillId="7" borderId="9" xfId="0" applyNumberFormat="1" applyFont="1" applyFill="1" applyBorder="1" applyAlignment="1">
      <alignment horizontal="left" vertical="center"/>
    </xf>
    <xf numFmtId="9" fontId="18" fillId="7" borderId="9" xfId="0" applyNumberFormat="1" applyFont="1" applyFill="1" applyBorder="1" applyAlignment="1">
      <alignment horizontal="left" vertical="center"/>
    </xf>
    <xf numFmtId="164" fontId="18" fillId="7" borderId="14" xfId="0" applyNumberFormat="1" applyFont="1" applyFill="1" applyBorder="1" applyAlignment="1">
      <alignment horizontal="left" vertical="center"/>
    </xf>
    <xf numFmtId="0" fontId="18" fillId="8" borderId="20" xfId="0" applyFont="1" applyFill="1" applyBorder="1" applyAlignment="1">
      <alignment horizontal="left" vertical="center"/>
    </xf>
    <xf numFmtId="0" fontId="18" fillId="8" borderId="21" xfId="0" applyFont="1" applyFill="1" applyBorder="1" applyAlignment="1">
      <alignment horizontal="center" vertical="center"/>
    </xf>
    <xf numFmtId="167" fontId="18" fillId="8" borderId="21" xfId="0" applyNumberFormat="1" applyFont="1" applyFill="1" applyBorder="1" applyAlignment="1">
      <alignment horizontal="center" vertical="center"/>
    </xf>
    <xf numFmtId="0" fontId="18" fillId="8" borderId="21" xfId="0" applyFont="1" applyFill="1" applyBorder="1" applyAlignment="1">
      <alignment horizontal="left" vertical="center" wrapText="1"/>
    </xf>
    <xf numFmtId="0" fontId="26" fillId="8" borderId="21" xfId="0" applyFont="1" applyFill="1" applyBorder="1" applyAlignment="1">
      <alignment horizontal="left" vertical="center"/>
    </xf>
    <xf numFmtId="1" fontId="26" fillId="8" borderId="21" xfId="0" applyNumberFormat="1" applyFont="1" applyFill="1" applyBorder="1" applyAlignment="1">
      <alignment horizontal="left" vertical="center"/>
    </xf>
    <xf numFmtId="0" fontId="26" fillId="8" borderId="21" xfId="0" applyFont="1" applyFill="1" applyBorder="1" applyAlignment="1">
      <alignment horizontal="center" vertical="center"/>
    </xf>
    <xf numFmtId="164" fontId="26" fillId="8" borderId="21" xfId="0" applyNumberFormat="1" applyFont="1" applyFill="1" applyBorder="1" applyAlignment="1">
      <alignment horizontal="left" vertical="center"/>
    </xf>
    <xf numFmtId="169" fontId="18" fillId="8" borderId="22" xfId="0" applyNumberFormat="1" applyFont="1" applyFill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22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22" fillId="9" borderId="9" xfId="0" applyFont="1" applyFill="1" applyBorder="1" applyAlignment="1">
      <alignment horizontal="center" vertical="center" wrapText="1"/>
    </xf>
    <xf numFmtId="1" fontId="18" fillId="0" borderId="9" xfId="6" applyNumberFormat="1" applyFont="1" applyBorder="1" applyAlignment="1">
      <alignment horizontal="center" vertical="center"/>
    </xf>
    <xf numFmtId="9" fontId="26" fillId="0" borderId="9" xfId="0" applyNumberFormat="1" applyFont="1" applyBorder="1" applyAlignment="1">
      <alignment horizontal="center" vertical="center"/>
    </xf>
    <xf numFmtId="1" fontId="13" fillId="0" borderId="9" xfId="9" applyNumberFormat="1" applyFont="1" applyBorder="1" applyAlignment="1">
      <alignment horizontal="left" vertical="center"/>
    </xf>
    <xf numFmtId="1" fontId="13" fillId="0" borderId="9" xfId="9" applyNumberFormat="1" applyFont="1" applyBorder="1" applyAlignment="1">
      <alignment horizontal="center" vertical="center"/>
    </xf>
    <xf numFmtId="9" fontId="13" fillId="0" borderId="9" xfId="0" applyNumberFormat="1" applyFont="1" applyBorder="1" applyAlignment="1">
      <alignment horizontal="center" vertical="center"/>
    </xf>
    <xf numFmtId="172" fontId="13" fillId="0" borderId="9" xfId="0" applyNumberFormat="1" applyFont="1" applyBorder="1" applyAlignment="1">
      <alignment horizontal="left" vertical="center"/>
    </xf>
    <xf numFmtId="168" fontId="13" fillId="0" borderId="9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left" vertical="center"/>
    </xf>
    <xf numFmtId="1" fontId="13" fillId="0" borderId="9" xfId="0" applyNumberFormat="1" applyFont="1" applyBorder="1" applyAlignment="1">
      <alignment horizontal="left" vertical="center" wrapText="1"/>
    </xf>
    <xf numFmtId="1" fontId="27" fillId="0" borderId="9" xfId="0" applyNumberFormat="1" applyFont="1" applyBorder="1" applyAlignment="1">
      <alignment horizontal="left" vertical="center"/>
    </xf>
    <xf numFmtId="0" fontId="0" fillId="0" borderId="9" xfId="0" applyBorder="1"/>
    <xf numFmtId="1" fontId="26" fillId="0" borderId="9" xfId="0" applyNumberFormat="1" applyFont="1" applyBorder="1" applyAlignment="1">
      <alignment horizontal="center" vertical="center"/>
    </xf>
    <xf numFmtId="1" fontId="13" fillId="0" borderId="9" xfId="12" applyNumberFormat="1" applyFont="1" applyBorder="1" applyAlignment="1">
      <alignment horizontal="center" vertical="center"/>
    </xf>
    <xf numFmtId="1" fontId="13" fillId="0" borderId="9" xfId="12" applyNumberFormat="1" applyFont="1" applyBorder="1" applyAlignment="1">
      <alignment horizontal="left" vertical="center"/>
    </xf>
    <xf numFmtId="1" fontId="27" fillId="0" borderId="9" xfId="12" applyNumberFormat="1" applyFont="1" applyBorder="1" applyAlignment="1">
      <alignment horizontal="left" vertical="center" wrapText="1"/>
    </xf>
    <xf numFmtId="1" fontId="13" fillId="0" borderId="9" xfId="12" applyNumberFormat="1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" fillId="0" borderId="2" xfId="12"/>
    <xf numFmtId="1" fontId="27" fillId="0" borderId="9" xfId="12" applyNumberFormat="1" applyFont="1" applyBorder="1" applyAlignment="1">
      <alignment horizontal="left" vertical="center"/>
    </xf>
    <xf numFmtId="2" fontId="13" fillId="0" borderId="9" xfId="0" applyNumberFormat="1" applyFont="1" applyBorder="1" applyAlignment="1">
      <alignment horizontal="center" vertical="center"/>
    </xf>
    <xf numFmtId="173" fontId="13" fillId="0" borderId="9" xfId="12" applyNumberFormat="1" applyFont="1" applyBorder="1" applyAlignment="1">
      <alignment horizontal="center" vertical="center"/>
    </xf>
    <xf numFmtId="172" fontId="22" fillId="0" borderId="9" xfId="0" applyNumberFormat="1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2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20" fillId="3" borderId="24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20" fillId="3" borderId="6" xfId="0" applyFont="1" applyFill="1" applyBorder="1" applyAlignment="1">
      <alignment horizontal="center" vertical="center"/>
    </xf>
    <xf numFmtId="0" fontId="19" fillId="0" borderId="25" xfId="0" applyFont="1" applyBorder="1" applyAlignment="1">
      <alignment vertical="center"/>
    </xf>
    <xf numFmtId="166" fontId="20" fillId="3" borderId="2" xfId="0" applyNumberFormat="1" applyFont="1" applyFill="1" applyBorder="1" applyAlignment="1">
      <alignment horizontal="center" vertical="center"/>
    </xf>
    <xf numFmtId="0" fontId="19" fillId="0" borderId="15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0" fillId="3" borderId="1" xfId="0" applyFont="1" applyFill="1" applyBorder="1" applyAlignment="1">
      <alignment horizontal="right" vertical="center"/>
    </xf>
    <xf numFmtId="0" fontId="19" fillId="0" borderId="1" xfId="0" applyFont="1" applyBorder="1" applyAlignment="1">
      <alignment vertical="center"/>
    </xf>
    <xf numFmtId="0" fontId="22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13">
    <cellStyle name="Comma 2 2" xfId="1"/>
    <cellStyle name="Normal" xfId="0" builtinId="0"/>
    <cellStyle name="Normal 2" xfId="2"/>
    <cellStyle name="Normal 3" xfId="4"/>
    <cellStyle name="Normal 3 2" xfId="8"/>
    <cellStyle name="Normal 4" xfId="6"/>
    <cellStyle name="Normal 5" xfId="5"/>
    <cellStyle name="Normal 6" xfId="9"/>
    <cellStyle name="Normal 7" xfId="10"/>
    <cellStyle name="Normal 8" xfId="11"/>
    <cellStyle name="Normal 9" xfId="12"/>
    <cellStyle name="Percent 2" xfId="3"/>
    <cellStyle name="Percent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ri%20Swallie/Documents/Budget%20Tracker%20Bid%20Leveling%20Sheet%20(version%201)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 Comparison (New)"/>
      <sheetName val="2025 Fit Out Costs"/>
      <sheetName val="Bid Comparison 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2920x21.jpeg"/><Relationship Id="rIdPELogo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192"/>
  <sheetViews>
    <sheetView tabSelected="1" view="pageBreakPreview" zoomScale="70" zoomScaleNormal="70" zoomScaleSheetLayoutView="70" workbookViewId="0">
      <pane ySplit="8" topLeftCell="A11" activePane="bottomLeft" state="frozen"/>
      <selection pane="bottomLeft" activeCell="O1" sqref="O1:O1048576"/>
    </sheetView>
  </sheetViews>
  <sheetFormatPr defaultColWidth="14.44140625" defaultRowHeight="15.6" x14ac:dyDescent="0.3"/>
  <cols>
    <col min="1" max="1" width="3.44140625" style="1" customWidth="1"/>
    <col min="2" max="2" width="7.44140625" style="1" customWidth="1"/>
    <col min="3" max="3" width="19.109375" style="8" customWidth="1"/>
    <col min="4" max="4" width="15.109375" style="7" customWidth="1"/>
    <col min="5" max="5" width="95" style="1" bestFit="1" customWidth="1"/>
    <col min="6" max="6" width="10" style="1" customWidth="1"/>
    <col min="7" max="7" width="8.5546875" style="1" customWidth="1"/>
    <col min="8" max="8" width="10" style="1" customWidth="1"/>
    <col min="9" max="9" width="7.44140625" style="1" customWidth="1"/>
    <col min="10" max="10" width="14.5546875" style="1" customWidth="1"/>
    <col min="11" max="11" width="15.44140625" style="1" bestFit="1" customWidth="1"/>
    <col min="12" max="12" width="14.44140625" style="1" customWidth="1"/>
    <col min="13" max="13" width="18" style="1" customWidth="1"/>
    <col min="14" max="14" width="18.88671875" style="1" customWidth="1"/>
    <col min="15" max="30" width="8.5546875" style="1" customWidth="1"/>
    <col min="31" max="16384" width="14.44140625" style="1"/>
  </cols>
  <sheetData>
    <row r="1" spans="1:30" ht="16.2" thickBot="1" x14ac:dyDescent="0.35">
      <c r="A1" s="9"/>
      <c r="B1" s="10"/>
      <c r="C1" s="11"/>
      <c r="D1" s="12"/>
      <c r="E1" s="13"/>
      <c r="F1" s="12"/>
      <c r="G1" s="12"/>
      <c r="H1" s="14"/>
      <c r="I1" s="15"/>
      <c r="J1" s="16"/>
      <c r="K1" s="16"/>
      <c r="L1" s="16"/>
      <c r="M1" s="16"/>
      <c r="N1" s="17"/>
    </row>
    <row r="2" spans="1:30" x14ac:dyDescent="0.3">
      <c r="A2" s="18"/>
      <c r="B2" s="149"/>
      <c r="C2" s="150"/>
      <c r="D2" s="19"/>
      <c r="E2" s="20"/>
      <c r="F2" s="21"/>
      <c r="G2" s="22"/>
      <c r="H2" s="153"/>
      <c r="I2" s="154"/>
      <c r="J2" s="154"/>
      <c r="K2" s="154"/>
      <c r="L2" s="154"/>
      <c r="M2" s="155" t="s">
        <v>0</v>
      </c>
      <c r="N2" s="156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3">
      <c r="A3" s="18"/>
      <c r="B3" s="151"/>
      <c r="C3" s="152"/>
      <c r="D3" s="164" t="s">
        <v>1</v>
      </c>
      <c r="E3" s="162" t="s">
        <v>60</v>
      </c>
      <c r="F3" s="163"/>
      <c r="G3" s="152"/>
      <c r="H3" s="160" t="s">
        <v>2</v>
      </c>
      <c r="I3" s="159"/>
      <c r="J3" s="159"/>
      <c r="K3" s="159"/>
      <c r="L3" s="159"/>
      <c r="M3" s="157">
        <f>N180</f>
        <v>106291.76966031748</v>
      </c>
      <c r="N3" s="15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3">
      <c r="A4" s="18"/>
      <c r="B4" s="151"/>
      <c r="C4" s="152"/>
      <c r="D4" s="165"/>
      <c r="E4" s="163"/>
      <c r="F4" s="163"/>
      <c r="G4" s="152"/>
      <c r="H4" s="160" t="s">
        <v>3</v>
      </c>
      <c r="I4" s="159"/>
      <c r="J4" s="159"/>
      <c r="K4" s="159"/>
      <c r="L4" s="159"/>
      <c r="M4" s="157">
        <f>SUM(N181:N185)</f>
        <v>53145.884830158742</v>
      </c>
      <c r="N4" s="158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3">
      <c r="A5" s="18"/>
      <c r="B5" s="151"/>
      <c r="C5" s="152"/>
      <c r="D5" s="164" t="s">
        <v>4</v>
      </c>
      <c r="E5" s="162" t="s">
        <v>61</v>
      </c>
      <c r="F5" s="163"/>
      <c r="G5" s="152"/>
      <c r="H5" s="161"/>
      <c r="I5" s="159"/>
      <c r="J5" s="159"/>
      <c r="K5" s="159"/>
      <c r="L5" s="159"/>
      <c r="M5" s="159"/>
      <c r="N5" s="158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x14ac:dyDescent="0.3">
      <c r="A6" s="18"/>
      <c r="B6" s="151"/>
      <c r="C6" s="152"/>
      <c r="D6" s="165"/>
      <c r="E6" s="163"/>
      <c r="F6" s="163"/>
      <c r="G6" s="152"/>
      <c r="H6" s="160" t="s">
        <v>5</v>
      </c>
      <c r="I6" s="159"/>
      <c r="J6" s="159"/>
      <c r="K6" s="159"/>
      <c r="L6" s="159"/>
      <c r="M6" s="157">
        <f>SUM(M3:N5)</f>
        <v>159437.65449047624</v>
      </c>
      <c r="N6" s="158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6.2" thickBot="1" x14ac:dyDescent="0.35">
      <c r="A7" s="18"/>
      <c r="B7" s="151"/>
      <c r="C7" s="152"/>
      <c r="D7" s="23"/>
      <c r="E7" s="24"/>
      <c r="F7" s="25"/>
      <c r="G7" s="26"/>
      <c r="H7" s="161"/>
      <c r="I7" s="159"/>
      <c r="J7" s="159"/>
      <c r="K7" s="159"/>
      <c r="L7" s="159"/>
      <c r="M7" s="159"/>
      <c r="N7" s="158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46.8" x14ac:dyDescent="0.3">
      <c r="A8" s="27"/>
      <c r="B8" s="28" t="s">
        <v>6</v>
      </c>
      <c r="C8" s="29" t="s">
        <v>7</v>
      </c>
      <c r="D8" s="30" t="s">
        <v>8</v>
      </c>
      <c r="E8" s="31" t="s">
        <v>9</v>
      </c>
      <c r="F8" s="30" t="s">
        <v>10</v>
      </c>
      <c r="G8" s="30" t="s">
        <v>11</v>
      </c>
      <c r="H8" s="30" t="s">
        <v>12</v>
      </c>
      <c r="I8" s="30" t="s">
        <v>13</v>
      </c>
      <c r="J8" s="30" t="s">
        <v>14</v>
      </c>
      <c r="K8" s="30" t="s">
        <v>15</v>
      </c>
      <c r="L8" s="30" t="s">
        <v>16</v>
      </c>
      <c r="M8" s="30" t="s">
        <v>17</v>
      </c>
      <c r="N8" s="32" t="s">
        <v>18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6.2" thickBot="1" x14ac:dyDescent="0.35">
      <c r="A9" s="27"/>
      <c r="B9" s="33"/>
      <c r="C9" s="34"/>
      <c r="D9" s="35">
        <v>10000</v>
      </c>
      <c r="E9" s="36" t="s">
        <v>19</v>
      </c>
      <c r="F9" s="35"/>
      <c r="G9" s="35"/>
      <c r="H9" s="35"/>
      <c r="I9" s="35"/>
      <c r="J9" s="35"/>
      <c r="K9" s="35"/>
      <c r="L9" s="35"/>
      <c r="M9" s="35"/>
      <c r="N9" s="37"/>
      <c r="P9" s="2"/>
    </row>
    <row r="10" spans="1:30" x14ac:dyDescent="0.3">
      <c r="A10" s="27"/>
      <c r="B10" s="38">
        <f>IF(I10&lt;&gt;"",1+MAX(A$1:$B9),"")</f>
        <v>1</v>
      </c>
      <c r="C10" s="39"/>
      <c r="D10" s="40"/>
      <c r="E10" s="41" t="s">
        <v>20</v>
      </c>
      <c r="F10" s="42">
        <v>1</v>
      </c>
      <c r="G10" s="43">
        <v>0</v>
      </c>
      <c r="H10" s="44">
        <f t="shared" ref="H10:H14" si="0">F10*(1+G10)</f>
        <v>1</v>
      </c>
      <c r="I10" s="45" t="s">
        <v>21</v>
      </c>
      <c r="J10" s="46">
        <v>0</v>
      </c>
      <c r="K10" s="46">
        <v>0</v>
      </c>
      <c r="L10" s="47">
        <f>IF(I10&lt;&gt;"",H10*J10,"")</f>
        <v>0</v>
      </c>
      <c r="M10" s="47">
        <f>IF(I10&lt;&gt;"",H10*K10,"")</f>
        <v>0</v>
      </c>
      <c r="N10" s="48">
        <f>IF(I10&lt;&gt;"",L10+M10,"")</f>
        <v>0</v>
      </c>
      <c r="P10" s="2"/>
    </row>
    <row r="11" spans="1:30" x14ac:dyDescent="0.3">
      <c r="A11" s="27"/>
      <c r="B11" s="49">
        <f>IF(I11&lt;&gt;"",1+MAX(A$1:$B10),"")</f>
        <v>2</v>
      </c>
      <c r="C11" s="50"/>
      <c r="D11" s="51"/>
      <c r="E11" s="52" t="s">
        <v>22</v>
      </c>
      <c r="F11" s="53">
        <v>1</v>
      </c>
      <c r="G11" s="54">
        <v>0</v>
      </c>
      <c r="H11" s="55">
        <f t="shared" si="0"/>
        <v>1</v>
      </c>
      <c r="I11" s="53" t="s">
        <v>21</v>
      </c>
      <c r="J11" s="56">
        <v>0</v>
      </c>
      <c r="K11" s="56">
        <v>0</v>
      </c>
      <c r="L11" s="57">
        <f t="shared" ref="L11:L16" si="1">IF(I11&lt;&gt;"",H11*J11,"")</f>
        <v>0</v>
      </c>
      <c r="M11" s="57">
        <f t="shared" ref="M11:M16" si="2">IF(I11&lt;&gt;"",H11*K11,"")</f>
        <v>0</v>
      </c>
      <c r="N11" s="58">
        <f t="shared" ref="N11:N16" si="3">IF(I11&lt;&gt;"",L11+M11,"")</f>
        <v>0</v>
      </c>
      <c r="P11" s="2"/>
    </row>
    <row r="12" spans="1:30" x14ac:dyDescent="0.3">
      <c r="A12" s="27"/>
      <c r="B12" s="49">
        <f>IF(I12&lt;&gt;"",1+MAX(A$1:$B11),"")</f>
        <v>3</v>
      </c>
      <c r="C12" s="50"/>
      <c r="D12" s="51"/>
      <c r="E12" s="52" t="s">
        <v>23</v>
      </c>
      <c r="F12" s="59">
        <v>1</v>
      </c>
      <c r="G12" s="54">
        <v>0</v>
      </c>
      <c r="H12" s="55">
        <f t="shared" si="0"/>
        <v>1</v>
      </c>
      <c r="I12" s="53" t="s">
        <v>21</v>
      </c>
      <c r="J12" s="56">
        <v>0</v>
      </c>
      <c r="K12" s="56">
        <v>0</v>
      </c>
      <c r="L12" s="57">
        <f t="shared" si="1"/>
        <v>0</v>
      </c>
      <c r="M12" s="57">
        <f t="shared" si="2"/>
        <v>0</v>
      </c>
      <c r="N12" s="58">
        <f t="shared" si="3"/>
        <v>0</v>
      </c>
      <c r="P12" s="2"/>
    </row>
    <row r="13" spans="1:30" x14ac:dyDescent="0.3">
      <c r="A13" s="27"/>
      <c r="B13" s="49">
        <f>IF(I13&lt;&gt;"",1+MAX(A$1:$B12),"")</f>
        <v>4</v>
      </c>
      <c r="C13" s="50"/>
      <c r="D13" s="51"/>
      <c r="E13" s="52" t="s">
        <v>24</v>
      </c>
      <c r="F13" s="59">
        <v>1</v>
      </c>
      <c r="G13" s="54">
        <v>0</v>
      </c>
      <c r="H13" s="55">
        <f t="shared" si="0"/>
        <v>1</v>
      </c>
      <c r="I13" s="53" t="s">
        <v>21</v>
      </c>
      <c r="J13" s="56">
        <v>0</v>
      </c>
      <c r="K13" s="56">
        <v>0</v>
      </c>
      <c r="L13" s="57">
        <f t="shared" si="1"/>
        <v>0</v>
      </c>
      <c r="M13" s="57">
        <f t="shared" si="2"/>
        <v>0</v>
      </c>
      <c r="N13" s="58">
        <f t="shared" si="3"/>
        <v>0</v>
      </c>
      <c r="P13" s="2"/>
    </row>
    <row r="14" spans="1:30" x14ac:dyDescent="0.3">
      <c r="A14" s="27"/>
      <c r="B14" s="49">
        <f>IF(I14&lt;&gt;"",1+MAX(A$1:$B13),"")</f>
        <v>5</v>
      </c>
      <c r="C14" s="50"/>
      <c r="D14" s="53"/>
      <c r="E14" s="52" t="s">
        <v>25</v>
      </c>
      <c r="F14" s="53">
        <v>1</v>
      </c>
      <c r="G14" s="54">
        <v>0</v>
      </c>
      <c r="H14" s="55">
        <f t="shared" si="0"/>
        <v>1</v>
      </c>
      <c r="I14" s="53" t="s">
        <v>21</v>
      </c>
      <c r="J14" s="56">
        <v>0</v>
      </c>
      <c r="K14" s="56">
        <v>0</v>
      </c>
      <c r="L14" s="57">
        <f t="shared" si="1"/>
        <v>0</v>
      </c>
      <c r="M14" s="57">
        <f t="shared" si="2"/>
        <v>0</v>
      </c>
      <c r="N14" s="58">
        <f t="shared" si="3"/>
        <v>0</v>
      </c>
      <c r="P14" s="2"/>
    </row>
    <row r="15" spans="1:30" x14ac:dyDescent="0.3">
      <c r="A15" s="27"/>
      <c r="B15" s="49">
        <f>IF(I15&lt;&gt;"",1+MAX(A$1:$B14),"")</f>
        <v>6</v>
      </c>
      <c r="C15" s="50"/>
      <c r="D15" s="53"/>
      <c r="E15" s="52" t="s">
        <v>26</v>
      </c>
      <c r="F15" s="53">
        <v>1</v>
      </c>
      <c r="G15" s="54">
        <v>0</v>
      </c>
      <c r="H15" s="55">
        <f>F15*(1+G15)</f>
        <v>1</v>
      </c>
      <c r="I15" s="53" t="s">
        <v>21</v>
      </c>
      <c r="J15" s="56">
        <v>0</v>
      </c>
      <c r="K15" s="56">
        <v>0</v>
      </c>
      <c r="L15" s="57">
        <f t="shared" si="1"/>
        <v>0</v>
      </c>
      <c r="M15" s="57">
        <f t="shared" si="2"/>
        <v>0</v>
      </c>
      <c r="N15" s="58">
        <f t="shared" si="3"/>
        <v>0</v>
      </c>
      <c r="P15" s="2"/>
    </row>
    <row r="16" spans="1:30" x14ac:dyDescent="0.3">
      <c r="A16" s="27"/>
      <c r="B16" s="49" t="str">
        <f>IF(I16&lt;&gt;"",1+MAX(A$1:$B15),"")</f>
        <v/>
      </c>
      <c r="C16" s="51"/>
      <c r="D16" s="51"/>
      <c r="E16" s="52"/>
      <c r="F16" s="55"/>
      <c r="G16" s="60"/>
      <c r="H16" s="61"/>
      <c r="I16" s="53"/>
      <c r="J16" s="56"/>
      <c r="K16" s="56"/>
      <c r="L16" s="57" t="str">
        <f t="shared" si="1"/>
        <v/>
      </c>
      <c r="M16" s="57" t="str">
        <f t="shared" si="2"/>
        <v/>
      </c>
      <c r="N16" s="58" t="str">
        <f t="shared" si="3"/>
        <v/>
      </c>
      <c r="P16" s="2"/>
    </row>
    <row r="17" spans="1:30" x14ac:dyDescent="0.3">
      <c r="A17" s="27"/>
      <c r="B17" s="49" t="str">
        <f>IF(I17&lt;&gt;"",1+MAX(A$1:$B16),"")</f>
        <v/>
      </c>
      <c r="C17" s="50"/>
      <c r="D17" s="53"/>
      <c r="E17" s="62" t="s">
        <v>2</v>
      </c>
      <c r="F17" s="59"/>
      <c r="G17" s="59"/>
      <c r="H17" s="55"/>
      <c r="I17" s="59"/>
      <c r="J17" s="63"/>
      <c r="K17" s="63"/>
      <c r="L17" s="64">
        <f>SUM(L10:L16)</f>
        <v>0</v>
      </c>
      <c r="M17" s="64">
        <f>SUM(M10:M16)</f>
        <v>0</v>
      </c>
      <c r="N17" s="65">
        <f>SUM(N10:N16)</f>
        <v>0</v>
      </c>
      <c r="P17" s="2"/>
    </row>
    <row r="18" spans="1:30" x14ac:dyDescent="0.3">
      <c r="A18" s="27"/>
      <c r="B18" s="49" t="str">
        <f>IF(I18&lt;&gt;"",1+MAX(A$1:$B17),"")</f>
        <v/>
      </c>
      <c r="C18" s="66"/>
      <c r="D18" s="67">
        <v>2</v>
      </c>
      <c r="E18" s="68" t="s">
        <v>40</v>
      </c>
      <c r="F18" s="67"/>
      <c r="G18" s="67"/>
      <c r="H18" s="67"/>
      <c r="I18" s="67"/>
      <c r="J18" s="69"/>
      <c r="K18" s="69"/>
      <c r="L18" s="67"/>
      <c r="M18" s="67"/>
      <c r="N18" s="70"/>
      <c r="P18" s="2"/>
    </row>
    <row r="19" spans="1:30" x14ac:dyDescent="0.3">
      <c r="A19" s="27"/>
      <c r="B19" s="49" t="str">
        <f>IF(I19&lt;&gt;"",1+MAX(A$1:$B18),"")</f>
        <v/>
      </c>
      <c r="C19" s="71"/>
      <c r="D19" s="72"/>
      <c r="E19" s="73" t="s">
        <v>53</v>
      </c>
      <c r="F19" s="55"/>
      <c r="G19" s="60"/>
      <c r="H19" s="61"/>
      <c r="I19" s="74"/>
      <c r="J19" s="56"/>
      <c r="K19" s="56"/>
      <c r="L19" s="75"/>
      <c r="M19" s="75"/>
      <c r="N19" s="76"/>
      <c r="O19" s="3"/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27"/>
      <c r="B20" s="49">
        <f>IF(I20&lt;&gt;"",1+MAX(A$1:$B19),"")</f>
        <v>7</v>
      </c>
      <c r="C20" s="50" t="s">
        <v>73</v>
      </c>
      <c r="D20" s="77"/>
      <c r="E20" s="140" t="s">
        <v>62</v>
      </c>
      <c r="F20" s="139">
        <v>2</v>
      </c>
      <c r="G20" s="54">
        <v>0</v>
      </c>
      <c r="H20" s="55">
        <f t="shared" ref="H20" si="4">F20*(1+G20)</f>
        <v>2</v>
      </c>
      <c r="I20" s="139" t="s">
        <v>28</v>
      </c>
      <c r="J20" s="56">
        <v>95</v>
      </c>
      <c r="K20" s="56">
        <v>0</v>
      </c>
      <c r="L20" s="57">
        <f t="shared" ref="L20" si="5">IF(I20&lt;&gt;"",H20*J20,"")</f>
        <v>190</v>
      </c>
      <c r="M20" s="57">
        <f t="shared" ref="M20" si="6">IF(I20&lt;&gt;"",H20*K20,"")</f>
        <v>0</v>
      </c>
      <c r="N20" s="58">
        <f t="shared" ref="N20" si="7">IF(I20&lt;&gt;"",L20+M20,"")</f>
        <v>190</v>
      </c>
      <c r="P20" s="2"/>
    </row>
    <row r="21" spans="1:30" x14ac:dyDescent="0.3">
      <c r="A21" s="27"/>
      <c r="B21" s="49">
        <f>IF(I21&lt;&gt;"",1+MAX(A$1:$B20),"")</f>
        <v>8</v>
      </c>
      <c r="C21" s="50" t="s">
        <v>73</v>
      </c>
      <c r="D21" s="77"/>
      <c r="E21" s="140" t="s">
        <v>63</v>
      </c>
      <c r="F21" s="139">
        <v>1</v>
      </c>
      <c r="G21" s="54">
        <v>0</v>
      </c>
      <c r="H21" s="55">
        <f t="shared" ref="H21:H33" si="8">F21*(1+G21)</f>
        <v>1</v>
      </c>
      <c r="I21" s="139" t="s">
        <v>28</v>
      </c>
      <c r="J21" s="56">
        <v>125</v>
      </c>
      <c r="K21" s="56">
        <v>0</v>
      </c>
      <c r="L21" s="57">
        <f t="shared" ref="L21:L33" si="9">IF(I21&lt;&gt;"",H21*J21,"")</f>
        <v>125</v>
      </c>
      <c r="M21" s="57">
        <f t="shared" ref="M21:M33" si="10">IF(I21&lt;&gt;"",H21*K21,"")</f>
        <v>0</v>
      </c>
      <c r="N21" s="58">
        <f t="shared" ref="N21:N33" si="11">IF(I21&lt;&gt;"",L21+M21,"")</f>
        <v>125</v>
      </c>
      <c r="P21" s="2"/>
    </row>
    <row r="22" spans="1:30" x14ac:dyDescent="0.3">
      <c r="A22" s="27"/>
      <c r="B22" s="49">
        <f>IF(I22&lt;&gt;"",1+MAX(A$1:$B21),"")</f>
        <v>9</v>
      </c>
      <c r="C22" s="50" t="s">
        <v>73</v>
      </c>
      <c r="D22" s="77"/>
      <c r="E22" s="140" t="s">
        <v>64</v>
      </c>
      <c r="F22" s="139">
        <v>1</v>
      </c>
      <c r="G22" s="54">
        <v>0</v>
      </c>
      <c r="H22" s="55">
        <f t="shared" si="8"/>
        <v>1</v>
      </c>
      <c r="I22" s="139" t="s">
        <v>28</v>
      </c>
      <c r="J22" s="56">
        <v>45</v>
      </c>
      <c r="K22" s="56">
        <v>0</v>
      </c>
      <c r="L22" s="57">
        <f t="shared" si="9"/>
        <v>45</v>
      </c>
      <c r="M22" s="57">
        <f t="shared" si="10"/>
        <v>0</v>
      </c>
      <c r="N22" s="58">
        <f t="shared" si="11"/>
        <v>45</v>
      </c>
      <c r="P22" s="2"/>
    </row>
    <row r="23" spans="1:30" x14ac:dyDescent="0.3">
      <c r="A23" s="27"/>
      <c r="B23" s="49">
        <f>IF(I23&lt;&gt;"",1+MAX(A$1:$B22),"")</f>
        <v>10</v>
      </c>
      <c r="C23" s="50" t="s">
        <v>73</v>
      </c>
      <c r="D23" s="77"/>
      <c r="E23" s="140" t="s">
        <v>65</v>
      </c>
      <c r="F23" s="139">
        <v>8</v>
      </c>
      <c r="G23" s="54">
        <v>0</v>
      </c>
      <c r="H23" s="55">
        <f t="shared" si="8"/>
        <v>8</v>
      </c>
      <c r="I23" s="139" t="s">
        <v>28</v>
      </c>
      <c r="J23" s="56">
        <v>65</v>
      </c>
      <c r="K23" s="56">
        <v>0</v>
      </c>
      <c r="L23" s="57">
        <f t="shared" si="9"/>
        <v>520</v>
      </c>
      <c r="M23" s="57">
        <f t="shared" si="10"/>
        <v>0</v>
      </c>
      <c r="N23" s="58">
        <f t="shared" si="11"/>
        <v>520</v>
      </c>
      <c r="P23" s="2"/>
    </row>
    <row r="24" spans="1:30" x14ac:dyDescent="0.3">
      <c r="A24" s="27"/>
      <c r="B24" s="49">
        <f>IF(I24&lt;&gt;"",1+MAX(A$1:$B23),"")</f>
        <v>11</v>
      </c>
      <c r="C24" s="50" t="s">
        <v>73</v>
      </c>
      <c r="D24" s="77"/>
      <c r="E24" s="140" t="s">
        <v>66</v>
      </c>
      <c r="F24" s="139">
        <v>139.49</v>
      </c>
      <c r="G24" s="54">
        <v>0</v>
      </c>
      <c r="H24" s="55">
        <f t="shared" si="8"/>
        <v>139.49</v>
      </c>
      <c r="I24" s="139" t="s">
        <v>48</v>
      </c>
      <c r="J24" s="56">
        <v>8.5</v>
      </c>
      <c r="K24" s="56">
        <v>0</v>
      </c>
      <c r="L24" s="57">
        <f t="shared" si="9"/>
        <v>1185.665</v>
      </c>
      <c r="M24" s="57">
        <f t="shared" si="10"/>
        <v>0</v>
      </c>
      <c r="N24" s="58">
        <f t="shared" si="11"/>
        <v>1185.665</v>
      </c>
      <c r="P24" s="2"/>
    </row>
    <row r="25" spans="1:30" x14ac:dyDescent="0.3">
      <c r="A25" s="27"/>
      <c r="B25" s="49">
        <f>IF(I25&lt;&gt;"",1+MAX(A$1:$B24),"")</f>
        <v>12</v>
      </c>
      <c r="C25" s="50" t="s">
        <v>73</v>
      </c>
      <c r="D25" s="77"/>
      <c r="E25" s="140" t="s">
        <v>117</v>
      </c>
      <c r="F25" s="139">
        <v>32.4</v>
      </c>
      <c r="G25" s="54">
        <v>0</v>
      </c>
      <c r="H25" s="55">
        <f t="shared" si="8"/>
        <v>32.4</v>
      </c>
      <c r="I25" s="139" t="s">
        <v>48</v>
      </c>
      <c r="J25" s="56">
        <v>45</v>
      </c>
      <c r="K25" s="56">
        <v>0</v>
      </c>
      <c r="L25" s="57">
        <f t="shared" si="9"/>
        <v>1458</v>
      </c>
      <c r="M25" s="57">
        <f t="shared" si="10"/>
        <v>0</v>
      </c>
      <c r="N25" s="58">
        <f t="shared" si="11"/>
        <v>1458</v>
      </c>
      <c r="P25" s="2"/>
    </row>
    <row r="26" spans="1:30" x14ac:dyDescent="0.3">
      <c r="A26" s="27"/>
      <c r="B26" s="49">
        <f>IF(I26&lt;&gt;"",1+MAX(A$1:$B25),"")</f>
        <v>13</v>
      </c>
      <c r="C26" s="50" t="s">
        <v>73</v>
      </c>
      <c r="D26" s="77"/>
      <c r="E26" s="140" t="s">
        <v>67</v>
      </c>
      <c r="F26" s="139">
        <v>936.98</v>
      </c>
      <c r="G26" s="54">
        <v>0</v>
      </c>
      <c r="H26" s="55">
        <f t="shared" si="8"/>
        <v>936.98</v>
      </c>
      <c r="I26" s="139" t="s">
        <v>49</v>
      </c>
      <c r="J26" s="56">
        <v>1.75</v>
      </c>
      <c r="K26" s="56">
        <v>0</v>
      </c>
      <c r="L26" s="57">
        <f t="shared" si="9"/>
        <v>1639.7150000000001</v>
      </c>
      <c r="M26" s="57">
        <f t="shared" si="10"/>
        <v>0</v>
      </c>
      <c r="N26" s="58">
        <f t="shared" si="11"/>
        <v>1639.7150000000001</v>
      </c>
      <c r="P26" s="2"/>
    </row>
    <row r="27" spans="1:30" x14ac:dyDescent="0.3">
      <c r="A27" s="27"/>
      <c r="B27" s="49">
        <f>IF(I27&lt;&gt;"",1+MAX(A$1:$B26),"")</f>
        <v>14</v>
      </c>
      <c r="C27" s="50" t="s">
        <v>73</v>
      </c>
      <c r="D27" s="77"/>
      <c r="E27" s="140" t="s">
        <v>68</v>
      </c>
      <c r="F27" s="139">
        <v>218.24</v>
      </c>
      <c r="G27" s="54">
        <v>0</v>
      </c>
      <c r="H27" s="55">
        <f t="shared" si="8"/>
        <v>218.24</v>
      </c>
      <c r="I27" s="139" t="s">
        <v>49</v>
      </c>
      <c r="J27" s="56">
        <v>1.25</v>
      </c>
      <c r="K27" s="56">
        <v>0</v>
      </c>
      <c r="L27" s="57">
        <f t="shared" si="9"/>
        <v>272.8</v>
      </c>
      <c r="M27" s="57">
        <f t="shared" si="10"/>
        <v>0</v>
      </c>
      <c r="N27" s="58">
        <f t="shared" si="11"/>
        <v>272.8</v>
      </c>
      <c r="P27" s="2"/>
    </row>
    <row r="28" spans="1:30" x14ac:dyDescent="0.3">
      <c r="A28" s="27"/>
      <c r="B28" s="49">
        <f>IF(I28&lt;&gt;"",1+MAX(A$1:$B27),"")</f>
        <v>15</v>
      </c>
      <c r="C28" s="50" t="s">
        <v>73</v>
      </c>
      <c r="D28" s="77"/>
      <c r="E28" s="140" t="s">
        <v>69</v>
      </c>
      <c r="F28" s="139">
        <v>1333.24</v>
      </c>
      <c r="G28" s="54">
        <v>0</v>
      </c>
      <c r="H28" s="55">
        <f t="shared" si="8"/>
        <v>1333.24</v>
      </c>
      <c r="I28" s="139" t="s">
        <v>49</v>
      </c>
      <c r="J28" s="56">
        <v>1.35</v>
      </c>
      <c r="K28" s="56">
        <v>0</v>
      </c>
      <c r="L28" s="57">
        <f t="shared" si="9"/>
        <v>1799.874</v>
      </c>
      <c r="M28" s="57">
        <f t="shared" si="10"/>
        <v>0</v>
      </c>
      <c r="N28" s="58">
        <f t="shared" si="11"/>
        <v>1799.874</v>
      </c>
      <c r="P28" s="2"/>
    </row>
    <row r="29" spans="1:30" x14ac:dyDescent="0.3">
      <c r="A29" s="27"/>
      <c r="B29" s="49">
        <f>IF(I29&lt;&gt;"",1+MAX(A$1:$B28),"")</f>
        <v>16</v>
      </c>
      <c r="C29" s="50" t="s">
        <v>73</v>
      </c>
      <c r="D29" s="77"/>
      <c r="E29" s="140" t="s">
        <v>70</v>
      </c>
      <c r="F29" s="139">
        <v>1285.0899999999999</v>
      </c>
      <c r="G29" s="54">
        <v>0</v>
      </c>
      <c r="H29" s="55">
        <f t="shared" si="8"/>
        <v>1285.0899999999999</v>
      </c>
      <c r="I29" s="139" t="s">
        <v>49</v>
      </c>
      <c r="J29" s="56">
        <v>1.1000000000000001</v>
      </c>
      <c r="K29" s="56">
        <v>0</v>
      </c>
      <c r="L29" s="57">
        <f t="shared" si="9"/>
        <v>1413.5989999999999</v>
      </c>
      <c r="M29" s="57">
        <f t="shared" si="10"/>
        <v>0</v>
      </c>
      <c r="N29" s="58">
        <f t="shared" si="11"/>
        <v>1413.5989999999999</v>
      </c>
      <c r="P29" s="2"/>
    </row>
    <row r="30" spans="1:30" x14ac:dyDescent="0.3">
      <c r="A30" s="27"/>
      <c r="B30" s="49">
        <f>IF(I30&lt;&gt;"",1+MAX(A$1:$B29),"")</f>
        <v>17</v>
      </c>
      <c r="C30" s="50" t="s">
        <v>73</v>
      </c>
      <c r="D30" s="77"/>
      <c r="E30" s="140" t="s">
        <v>71</v>
      </c>
      <c r="F30" s="139">
        <v>32.299999999999997</v>
      </c>
      <c r="G30" s="54">
        <v>0</v>
      </c>
      <c r="H30" s="55">
        <f t="shared" si="8"/>
        <v>32.299999999999997</v>
      </c>
      <c r="I30" s="139" t="s">
        <v>49</v>
      </c>
      <c r="J30" s="56">
        <v>4.5</v>
      </c>
      <c r="K30" s="56">
        <v>0</v>
      </c>
      <c r="L30" s="57">
        <f t="shared" si="9"/>
        <v>145.35</v>
      </c>
      <c r="M30" s="57">
        <f t="shared" si="10"/>
        <v>0</v>
      </c>
      <c r="N30" s="58">
        <f t="shared" si="11"/>
        <v>145.35</v>
      </c>
      <c r="P30" s="2"/>
    </row>
    <row r="31" spans="1:30" x14ac:dyDescent="0.3">
      <c r="A31" s="27"/>
      <c r="B31" s="49">
        <f>IF(I31&lt;&gt;"",1+MAX(A$1:$B30),"")</f>
        <v>18</v>
      </c>
      <c r="C31" s="80" t="s">
        <v>125</v>
      </c>
      <c r="D31" s="77"/>
      <c r="E31" s="140" t="s">
        <v>121</v>
      </c>
      <c r="F31" s="139">
        <v>4</v>
      </c>
      <c r="G31" s="54">
        <v>0</v>
      </c>
      <c r="H31" s="55">
        <f t="shared" ref="H31" si="12">F31*(1+G31)</f>
        <v>4</v>
      </c>
      <c r="I31" s="139" t="s">
        <v>49</v>
      </c>
      <c r="J31" s="56">
        <v>12</v>
      </c>
      <c r="K31" s="56">
        <v>0</v>
      </c>
      <c r="L31" s="57">
        <f t="shared" ref="L31" si="13">IF(I31&lt;&gt;"",H31*J31,"")</f>
        <v>48</v>
      </c>
      <c r="M31" s="57">
        <f t="shared" ref="M31" si="14">IF(I31&lt;&gt;"",H31*K31,"")</f>
        <v>0</v>
      </c>
      <c r="N31" s="58">
        <f t="shared" ref="N31" si="15">IF(I31&lt;&gt;"",L31+M31,"")</f>
        <v>48</v>
      </c>
      <c r="P31" s="2"/>
    </row>
    <row r="32" spans="1:30" x14ac:dyDescent="0.3">
      <c r="A32" s="27"/>
      <c r="B32" s="49">
        <f>IF(I32&lt;&gt;"",1+MAX(A$1:$B31),"")</f>
        <v>19</v>
      </c>
      <c r="C32" s="80" t="s">
        <v>125</v>
      </c>
      <c r="D32" s="77"/>
      <c r="E32" s="140" t="s">
        <v>122</v>
      </c>
      <c r="F32" s="139">
        <v>14</v>
      </c>
      <c r="G32" s="54">
        <v>0</v>
      </c>
      <c r="H32" s="55">
        <f t="shared" ref="H32" si="16">F32*(1+G32)</f>
        <v>14</v>
      </c>
      <c r="I32" s="139" t="s">
        <v>48</v>
      </c>
      <c r="J32" s="56">
        <v>6</v>
      </c>
      <c r="K32" s="56">
        <v>0.75</v>
      </c>
      <c r="L32" s="57">
        <f t="shared" ref="L32" si="17">IF(I32&lt;&gt;"",H32*J32,"")</f>
        <v>84</v>
      </c>
      <c r="M32" s="57">
        <f t="shared" ref="M32" si="18">IF(I32&lt;&gt;"",H32*K32,"")</f>
        <v>10.5</v>
      </c>
      <c r="N32" s="58">
        <f t="shared" ref="N32" si="19">IF(I32&lt;&gt;"",L32+M32,"")</f>
        <v>94.5</v>
      </c>
      <c r="P32" s="2"/>
    </row>
    <row r="33" spans="1:30" x14ac:dyDescent="0.3">
      <c r="A33" s="27"/>
      <c r="B33" s="49">
        <f>IF(I33&lt;&gt;"",1+MAX(A$1:$B32),"")</f>
        <v>20</v>
      </c>
      <c r="C33" s="50" t="s">
        <v>74</v>
      </c>
      <c r="D33" s="77"/>
      <c r="E33" s="140" t="s">
        <v>72</v>
      </c>
      <c r="F33" s="139">
        <v>99.800000000000011</v>
      </c>
      <c r="G33" s="54">
        <v>0</v>
      </c>
      <c r="H33" s="55">
        <f t="shared" si="8"/>
        <v>99.800000000000011</v>
      </c>
      <c r="I33" s="139" t="s">
        <v>49</v>
      </c>
      <c r="J33" s="56">
        <v>3.5</v>
      </c>
      <c r="K33" s="56">
        <v>1.25</v>
      </c>
      <c r="L33" s="57">
        <f t="shared" si="9"/>
        <v>349.30000000000007</v>
      </c>
      <c r="M33" s="57">
        <f t="shared" si="10"/>
        <v>124.75000000000001</v>
      </c>
      <c r="N33" s="58">
        <f t="shared" si="11"/>
        <v>474.05000000000007</v>
      </c>
      <c r="P33" s="2"/>
    </row>
    <row r="34" spans="1:30" x14ac:dyDescent="0.3">
      <c r="A34" s="27"/>
      <c r="B34" s="49" t="str">
        <f>IF(I34&lt;&gt;"",1+MAX(A$1:$B33),"")</f>
        <v/>
      </c>
      <c r="C34" s="51"/>
      <c r="D34" s="51"/>
      <c r="E34" s="52"/>
      <c r="F34" s="55"/>
      <c r="G34" s="60"/>
      <c r="H34" s="61"/>
      <c r="I34" s="53"/>
      <c r="J34" s="56"/>
      <c r="K34" s="56"/>
      <c r="L34" s="57" t="str">
        <f t="shared" ref="L34" si="20">IF(I34&lt;&gt;"",H34*J34,"")</f>
        <v/>
      </c>
      <c r="M34" s="57" t="str">
        <f t="shared" ref="M34" si="21">IF(I34&lt;&gt;"",H34*K34,"")</f>
        <v/>
      </c>
      <c r="N34" s="58" t="str">
        <f t="shared" ref="N34" si="22">IF(I34&lt;&gt;"",L34+M34,"")</f>
        <v/>
      </c>
      <c r="P34" s="2"/>
    </row>
    <row r="35" spans="1:30" x14ac:dyDescent="0.3">
      <c r="A35" s="18"/>
      <c r="B35" s="49" t="str">
        <f>IF(I35&lt;&gt;"",1+MAX(A$1:$B34),"")</f>
        <v/>
      </c>
      <c r="C35" s="50"/>
      <c r="D35" s="53"/>
      <c r="E35" s="62" t="s">
        <v>2</v>
      </c>
      <c r="F35" s="59"/>
      <c r="G35" s="59"/>
      <c r="H35" s="55"/>
      <c r="I35" s="59"/>
      <c r="J35" s="78"/>
      <c r="K35" s="78"/>
      <c r="L35" s="64">
        <f>SUM(L19:L34)</f>
        <v>9276.3029999999999</v>
      </c>
      <c r="M35" s="64">
        <f>SUM(M19:M34)</f>
        <v>135.25</v>
      </c>
      <c r="N35" s="65">
        <f>SUM(N19:N34)</f>
        <v>9411.5529999999999</v>
      </c>
      <c r="O35" s="4"/>
      <c r="P35" s="2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x14ac:dyDescent="0.3">
      <c r="A36" s="27"/>
      <c r="B36" s="49" t="str">
        <f>IF(I36&lt;&gt;"",1+MAX(A$1:$B35),"")</f>
        <v/>
      </c>
      <c r="C36" s="66"/>
      <c r="D36" s="67">
        <v>3</v>
      </c>
      <c r="E36" s="68" t="s">
        <v>59</v>
      </c>
      <c r="F36" s="67"/>
      <c r="G36" s="67"/>
      <c r="H36" s="67"/>
      <c r="I36" s="67"/>
      <c r="J36" s="69" t="s">
        <v>27</v>
      </c>
      <c r="K36" s="69" t="s">
        <v>27</v>
      </c>
      <c r="L36" s="67"/>
      <c r="M36" s="67"/>
      <c r="N36" s="70"/>
      <c r="P36" s="2"/>
    </row>
    <row r="37" spans="1:30" x14ac:dyDescent="0.3">
      <c r="A37" s="27"/>
      <c r="B37" s="49" t="str">
        <f>IF(I37&lt;&gt;"",1+MAX(A$1:$B36),"")</f>
        <v/>
      </c>
      <c r="C37" s="80"/>
      <c r="D37" s="72"/>
      <c r="E37" s="73" t="s">
        <v>116</v>
      </c>
      <c r="F37" s="84"/>
      <c r="G37" s="130"/>
      <c r="H37" s="84"/>
      <c r="I37" s="79"/>
      <c r="J37" s="131"/>
      <c r="K37" s="131"/>
      <c r="L37" s="132"/>
      <c r="M37" s="132"/>
      <c r="N37" s="133"/>
      <c r="P37" s="2"/>
    </row>
    <row r="38" spans="1:30" ht="62.4" x14ac:dyDescent="0.3">
      <c r="A38" s="27"/>
      <c r="B38" s="49">
        <f>IF(I38&lt;&gt;"",1+MAX(A$1:$B37),"")</f>
        <v>21</v>
      </c>
      <c r="C38" s="80" t="s">
        <v>125</v>
      </c>
      <c r="D38" s="80"/>
      <c r="E38" s="135" t="s">
        <v>149</v>
      </c>
      <c r="F38" s="84">
        <v>4</v>
      </c>
      <c r="G38" s="130">
        <v>0.1</v>
      </c>
      <c r="H38" s="84">
        <f t="shared" ref="H38" si="23">F38*(1+G38)</f>
        <v>4.4000000000000004</v>
      </c>
      <c r="I38" s="79" t="s">
        <v>49</v>
      </c>
      <c r="J38" s="131">
        <v>15</v>
      </c>
      <c r="K38" s="131">
        <v>7</v>
      </c>
      <c r="L38" s="132">
        <f t="shared" ref="L38" si="24">IF(I38&lt;&gt;"",H38*J38,"")</f>
        <v>66</v>
      </c>
      <c r="M38" s="132">
        <f t="shared" ref="M38" si="25">IF(I38&lt;&gt;"",H38*K38,"")</f>
        <v>30.800000000000004</v>
      </c>
      <c r="N38" s="133">
        <f t="shared" ref="N38" si="26">IF(I38&lt;&gt;"",L38+M38,"")</f>
        <v>96.800000000000011</v>
      </c>
      <c r="P38" s="2"/>
    </row>
    <row r="39" spans="1:30" x14ac:dyDescent="0.3">
      <c r="A39" s="27"/>
      <c r="B39" s="49" t="str">
        <f>IF(I39&lt;&gt;"",1+MAX(A$1:$B38),"")</f>
        <v/>
      </c>
      <c r="C39" s="80"/>
      <c r="D39" s="80"/>
      <c r="E39" s="128"/>
      <c r="F39" s="129"/>
      <c r="G39" s="130"/>
      <c r="H39" s="84"/>
      <c r="I39" s="79"/>
      <c r="J39" s="131"/>
      <c r="K39" s="131"/>
      <c r="L39" s="132"/>
      <c r="M39" s="132"/>
      <c r="N39" s="133"/>
      <c r="P39" s="2"/>
    </row>
    <row r="40" spans="1:30" x14ac:dyDescent="0.3">
      <c r="A40" s="18"/>
      <c r="B40" s="49" t="str">
        <f>IF(I40&lt;&gt;"",1+MAX(A$1:$B39),"")</f>
        <v/>
      </c>
      <c r="C40" s="50"/>
      <c r="D40" s="53"/>
      <c r="E40" s="62" t="s">
        <v>2</v>
      </c>
      <c r="F40" s="59"/>
      <c r="G40" s="59"/>
      <c r="H40" s="55"/>
      <c r="I40" s="59"/>
      <c r="J40" s="78" t="s">
        <v>27</v>
      </c>
      <c r="K40" s="78" t="s">
        <v>27</v>
      </c>
      <c r="L40" s="65">
        <f>SUM(L37:L38)</f>
        <v>66</v>
      </c>
      <c r="M40" s="65">
        <f>SUM(M37:M38)</f>
        <v>30.800000000000004</v>
      </c>
      <c r="N40" s="65">
        <f>SUM(N37:N38)</f>
        <v>96.800000000000011</v>
      </c>
      <c r="O40" s="4"/>
      <c r="P40" s="2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x14ac:dyDescent="0.3">
      <c r="A41" s="27"/>
      <c r="B41" s="49" t="str">
        <f>IF(I41&lt;&gt;"",1+MAX(A$1:$B40),"")</f>
        <v/>
      </c>
      <c r="C41" s="66"/>
      <c r="D41" s="67">
        <v>5</v>
      </c>
      <c r="E41" s="68" t="s">
        <v>50</v>
      </c>
      <c r="F41" s="67"/>
      <c r="G41" s="67"/>
      <c r="H41" s="67"/>
      <c r="I41" s="67"/>
      <c r="J41" s="69" t="s">
        <v>27</v>
      </c>
      <c r="K41" s="69" t="s">
        <v>27</v>
      </c>
      <c r="L41" s="67"/>
      <c r="M41" s="67"/>
      <c r="N41" s="70"/>
      <c r="P41" s="2"/>
    </row>
    <row r="42" spans="1:30" x14ac:dyDescent="0.3">
      <c r="A42" s="27"/>
      <c r="B42" s="49" t="str">
        <f>IF(I42&lt;&gt;"",1+MAX(A$1:$B41),"")</f>
        <v/>
      </c>
      <c r="C42" s="51"/>
      <c r="D42" s="72"/>
      <c r="E42" s="73" t="s">
        <v>136</v>
      </c>
      <c r="F42" s="144"/>
      <c r="G42" s="54"/>
      <c r="H42" s="55"/>
      <c r="I42" s="53"/>
      <c r="J42" s="56"/>
      <c r="K42" s="56"/>
      <c r="L42" s="57"/>
      <c r="M42" s="57"/>
      <c r="N42" s="58"/>
      <c r="P42" s="2"/>
    </row>
    <row r="43" spans="1:30" x14ac:dyDescent="0.3">
      <c r="A43" s="27"/>
      <c r="B43" s="49">
        <f>IF(I43&lt;&gt;"",1+MAX(A$1:$B42),"")</f>
        <v>22</v>
      </c>
      <c r="C43" s="80" t="s">
        <v>85</v>
      </c>
      <c r="D43" s="51"/>
      <c r="E43" s="140" t="s">
        <v>80</v>
      </c>
      <c r="F43" s="139">
        <v>8.3699999999999992</v>
      </c>
      <c r="G43" s="54">
        <v>0.1</v>
      </c>
      <c r="H43" s="55">
        <f t="shared" ref="H43" si="27">F43*(1+G43)</f>
        <v>9.2070000000000007</v>
      </c>
      <c r="I43" s="53" t="s">
        <v>48</v>
      </c>
      <c r="J43" s="56">
        <v>8</v>
      </c>
      <c r="K43" s="56">
        <v>12</v>
      </c>
      <c r="L43" s="57">
        <f t="shared" ref="L43" si="28">IF(I43&lt;&gt;"",H43*J43,"")</f>
        <v>73.656000000000006</v>
      </c>
      <c r="M43" s="57">
        <f t="shared" ref="M43" si="29">IF(I43&lt;&gt;"",H43*K43,"")</f>
        <v>110.48400000000001</v>
      </c>
      <c r="N43" s="58">
        <f t="shared" ref="N43" si="30">IF(I43&lt;&gt;"",L43+M43,"")</f>
        <v>184.14000000000001</v>
      </c>
      <c r="P43" s="2"/>
    </row>
    <row r="44" spans="1:30" ht="46.8" x14ac:dyDescent="0.3">
      <c r="A44" s="27"/>
      <c r="B44" s="49">
        <f>IF(I44&lt;&gt;"",1+MAX(A$1:$B43),"")</f>
        <v>23</v>
      </c>
      <c r="C44" s="80" t="s">
        <v>78</v>
      </c>
      <c r="D44" s="51"/>
      <c r="E44" s="142" t="s">
        <v>133</v>
      </c>
      <c r="F44" s="139">
        <v>23.08</v>
      </c>
      <c r="G44" s="54">
        <v>0.1</v>
      </c>
      <c r="H44" s="55">
        <f t="shared" ref="H44:H45" si="31">F44*(1+G44)</f>
        <v>25.388000000000002</v>
      </c>
      <c r="I44" s="53" t="s">
        <v>48</v>
      </c>
      <c r="J44" s="56">
        <v>14</v>
      </c>
      <c r="K44" s="56"/>
      <c r="L44" s="57">
        <f t="shared" ref="L44:L45" si="32">IF(I44&lt;&gt;"",H44*J44,"")</f>
        <v>355.43200000000002</v>
      </c>
      <c r="M44" s="57">
        <f t="shared" ref="M44:M45" si="33">IF(I44&lt;&gt;"",H44*K44,"")</f>
        <v>0</v>
      </c>
      <c r="N44" s="58">
        <f t="shared" ref="N44:N45" si="34">IF(I44&lt;&gt;"",L44+M44,"")</f>
        <v>355.43200000000002</v>
      </c>
      <c r="P44" s="2"/>
    </row>
    <row r="45" spans="1:30" ht="78" x14ac:dyDescent="0.3">
      <c r="A45" s="27"/>
      <c r="B45" s="49">
        <f>IF(I45&lt;&gt;"",1+MAX(A$1:$B44),"")</f>
        <v>24</v>
      </c>
      <c r="C45" s="80" t="s">
        <v>78</v>
      </c>
      <c r="D45" s="51"/>
      <c r="E45" s="142" t="s">
        <v>150</v>
      </c>
      <c r="F45" s="139">
        <v>13.68</v>
      </c>
      <c r="G45" s="54">
        <v>0.1</v>
      </c>
      <c r="H45" s="55">
        <f t="shared" si="31"/>
        <v>15.048</v>
      </c>
      <c r="I45" s="53" t="s">
        <v>48</v>
      </c>
      <c r="J45" s="56">
        <v>28</v>
      </c>
      <c r="K45" s="56">
        <v>32</v>
      </c>
      <c r="L45" s="57">
        <f t="shared" si="32"/>
        <v>421.34399999999999</v>
      </c>
      <c r="M45" s="57">
        <f t="shared" si="33"/>
        <v>481.536</v>
      </c>
      <c r="N45" s="58">
        <f t="shared" si="34"/>
        <v>902.88</v>
      </c>
      <c r="P45" s="2"/>
    </row>
    <row r="46" spans="1:30" x14ac:dyDescent="0.3">
      <c r="A46" s="27"/>
      <c r="B46" s="49">
        <f>IF(I46&lt;&gt;"",1+MAX(A$1:$B45),"")</f>
        <v>25</v>
      </c>
      <c r="C46" s="50" t="s">
        <v>137</v>
      </c>
      <c r="D46" s="77"/>
      <c r="E46" s="140" t="s">
        <v>145</v>
      </c>
      <c r="F46" s="139">
        <v>23.08</v>
      </c>
      <c r="G46" s="54">
        <v>0.1</v>
      </c>
      <c r="H46" s="55">
        <f t="shared" ref="H46:H48" si="35">F46*(1+G46)</f>
        <v>25.388000000000002</v>
      </c>
      <c r="I46" s="139" t="s">
        <v>48</v>
      </c>
      <c r="J46" s="56">
        <v>35</v>
      </c>
      <c r="K46" s="56">
        <v>24</v>
      </c>
      <c r="L46" s="57">
        <f t="shared" ref="L46:L48" si="36">IF(I46&lt;&gt;"",H46*J46,"")</f>
        <v>888.58</v>
      </c>
      <c r="M46" s="57">
        <f t="shared" ref="M46:M48" si="37">IF(I46&lt;&gt;"",H46*K46,"")</f>
        <v>609.31200000000001</v>
      </c>
      <c r="N46" s="58">
        <f t="shared" ref="N46:N48" si="38">IF(I46&lt;&gt;"",L46+M46,"")</f>
        <v>1497.8920000000001</v>
      </c>
      <c r="P46" s="2"/>
    </row>
    <row r="47" spans="1:30" x14ac:dyDescent="0.3">
      <c r="A47" s="27"/>
      <c r="B47" s="49">
        <f>IF(I47&lt;&gt;"",1+MAX(A$1:$B46),"")</f>
        <v>26</v>
      </c>
      <c r="C47" s="50" t="s">
        <v>137</v>
      </c>
      <c r="D47" s="77"/>
      <c r="E47" s="140" t="s">
        <v>147</v>
      </c>
      <c r="F47" s="139">
        <v>23.08</v>
      </c>
      <c r="G47" s="54">
        <v>0.1</v>
      </c>
      <c r="H47" s="55">
        <f t="shared" si="35"/>
        <v>25.388000000000002</v>
      </c>
      <c r="I47" s="139" t="s">
        <v>48</v>
      </c>
      <c r="J47" s="56">
        <v>18</v>
      </c>
      <c r="K47" s="56">
        <v>12</v>
      </c>
      <c r="L47" s="57">
        <f t="shared" si="36"/>
        <v>456.98400000000004</v>
      </c>
      <c r="M47" s="57">
        <f t="shared" si="37"/>
        <v>304.65600000000001</v>
      </c>
      <c r="N47" s="58">
        <f t="shared" si="38"/>
        <v>761.6400000000001</v>
      </c>
      <c r="P47" s="2"/>
    </row>
    <row r="48" spans="1:30" x14ac:dyDescent="0.3">
      <c r="A48" s="27"/>
      <c r="B48" s="49">
        <f>IF(I48&lt;&gt;"",1+MAX(A$1:$B47),"")</f>
        <v>27</v>
      </c>
      <c r="C48" s="50" t="s">
        <v>138</v>
      </c>
      <c r="D48" s="77"/>
      <c r="E48" s="140" t="s">
        <v>146</v>
      </c>
      <c r="F48" s="139">
        <v>23.08</v>
      </c>
      <c r="G48" s="54">
        <v>0.1</v>
      </c>
      <c r="H48" s="55">
        <f t="shared" si="35"/>
        <v>25.388000000000002</v>
      </c>
      <c r="I48" s="139" t="s">
        <v>48</v>
      </c>
      <c r="J48" s="56">
        <v>16</v>
      </c>
      <c r="K48" s="56">
        <v>11</v>
      </c>
      <c r="L48" s="57">
        <f t="shared" si="36"/>
        <v>406.20800000000003</v>
      </c>
      <c r="M48" s="57">
        <f t="shared" si="37"/>
        <v>279.26800000000003</v>
      </c>
      <c r="N48" s="58">
        <f t="shared" si="38"/>
        <v>685.47600000000011</v>
      </c>
      <c r="P48" s="2"/>
    </row>
    <row r="49" spans="1:30" x14ac:dyDescent="0.3">
      <c r="A49" s="27"/>
      <c r="B49" s="49" t="str">
        <f>IF(I49&lt;&gt;"",1+MAX(A$1:$B48),"")</f>
        <v/>
      </c>
      <c r="C49" s="51"/>
      <c r="D49" s="51"/>
      <c r="E49" s="52"/>
      <c r="F49" s="55"/>
      <c r="G49" s="60"/>
      <c r="H49" s="61"/>
      <c r="I49" s="53"/>
      <c r="J49" s="56"/>
      <c r="K49" s="56"/>
      <c r="L49" s="57"/>
      <c r="M49" s="57"/>
      <c r="N49" s="58"/>
      <c r="P49" s="2"/>
    </row>
    <row r="50" spans="1:30" x14ac:dyDescent="0.3">
      <c r="A50" s="18"/>
      <c r="B50" s="49" t="str">
        <f>IF(I50&lt;&gt;"",1+MAX(A$1:$B49),"")</f>
        <v/>
      </c>
      <c r="C50" s="50"/>
      <c r="D50" s="53"/>
      <c r="E50" s="62" t="s">
        <v>2</v>
      </c>
      <c r="F50" s="59"/>
      <c r="G50" s="59"/>
      <c r="H50" s="55"/>
      <c r="I50" s="59"/>
      <c r="J50" s="78" t="s">
        <v>27</v>
      </c>
      <c r="K50" s="78" t="s">
        <v>27</v>
      </c>
      <c r="L50" s="65">
        <f>SUM(L42:L49)</f>
        <v>2602.2040000000002</v>
      </c>
      <c r="M50" s="65">
        <f>SUM(M42:M49)</f>
        <v>1785.2559999999999</v>
      </c>
      <c r="N50" s="65">
        <f>SUM(N42:N49)</f>
        <v>4387.4600000000009</v>
      </c>
      <c r="O50" s="4"/>
      <c r="P50" s="2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x14ac:dyDescent="0.3">
      <c r="A51" s="27"/>
      <c r="B51" s="49" t="str">
        <f>IF(I51&lt;&gt;"",1+MAX(A$1:$B50),"")</f>
        <v/>
      </c>
      <c r="C51" s="66"/>
      <c r="D51" s="67">
        <v>6</v>
      </c>
      <c r="E51" s="68" t="s">
        <v>41</v>
      </c>
      <c r="F51" s="67"/>
      <c r="G51" s="67"/>
      <c r="H51" s="67"/>
      <c r="I51" s="67"/>
      <c r="J51" s="69" t="s">
        <v>27</v>
      </c>
      <c r="K51" s="69" t="s">
        <v>27</v>
      </c>
      <c r="L51" s="67"/>
      <c r="M51" s="67"/>
      <c r="N51" s="70"/>
      <c r="P51" s="2"/>
    </row>
    <row r="52" spans="1:30" x14ac:dyDescent="0.3">
      <c r="A52" s="27"/>
      <c r="B52" s="49" t="str">
        <f>IF(I52&lt;&gt;"",1+MAX(A$1:$B51),"")</f>
        <v/>
      </c>
      <c r="C52" s="80"/>
      <c r="D52" s="72"/>
      <c r="E52" s="73" t="s">
        <v>81</v>
      </c>
      <c r="F52" s="144"/>
      <c r="G52" s="54"/>
      <c r="H52" s="55"/>
      <c r="I52" s="53"/>
      <c r="J52" s="56"/>
      <c r="K52" s="56"/>
      <c r="L52" s="57"/>
      <c r="M52" s="57"/>
      <c r="N52" s="58"/>
      <c r="P52" s="2"/>
    </row>
    <row r="53" spans="1:30" ht="78" x14ac:dyDescent="0.3">
      <c r="A53" s="27"/>
      <c r="B53" s="49">
        <f>IF(I53&lt;&gt;"",1+MAX(A$1:$B52),"")</f>
        <v>28</v>
      </c>
      <c r="C53" s="51" t="s">
        <v>82</v>
      </c>
      <c r="D53" s="51"/>
      <c r="E53" s="142" t="s">
        <v>151</v>
      </c>
      <c r="F53" s="139">
        <v>199.69</v>
      </c>
      <c r="G53" s="54">
        <v>0.1</v>
      </c>
      <c r="H53" s="55">
        <f t="shared" ref="H53:H55" si="39">F53*(1+G53)</f>
        <v>219.65900000000002</v>
      </c>
      <c r="I53" s="53" t="s">
        <v>48</v>
      </c>
      <c r="J53" s="56">
        <v>4.5</v>
      </c>
      <c r="K53" s="56">
        <v>0.25</v>
      </c>
      <c r="L53" s="57">
        <f t="shared" ref="L53:L55" si="40">IF(I53&lt;&gt;"",H53*J53,"")</f>
        <v>988.46550000000013</v>
      </c>
      <c r="M53" s="57">
        <f t="shared" ref="M53:M55" si="41">IF(I53&lt;&gt;"",H53*K53,"")</f>
        <v>54.914750000000005</v>
      </c>
      <c r="N53" s="58">
        <f t="shared" ref="N53:N55" si="42">IF(I53&lt;&gt;"",L53+M53,"")</f>
        <v>1043.3802500000002</v>
      </c>
      <c r="P53" s="2"/>
    </row>
    <row r="54" spans="1:30" ht="78" x14ac:dyDescent="0.3">
      <c r="A54" s="27"/>
      <c r="B54" s="49">
        <f>IF(I54&lt;&gt;"",1+MAX(A$1:$B53),"")</f>
        <v>29</v>
      </c>
      <c r="C54" s="51" t="s">
        <v>82</v>
      </c>
      <c r="D54" s="72"/>
      <c r="E54" s="142" t="s">
        <v>152</v>
      </c>
      <c r="F54" s="139">
        <v>47.88</v>
      </c>
      <c r="G54" s="54">
        <v>0.1</v>
      </c>
      <c r="H54" s="55">
        <f t="shared" si="39"/>
        <v>52.668000000000006</v>
      </c>
      <c r="I54" s="53" t="s">
        <v>48</v>
      </c>
      <c r="J54" s="56">
        <v>18</v>
      </c>
      <c r="K54" s="56">
        <v>1.5</v>
      </c>
      <c r="L54" s="57">
        <f t="shared" si="40"/>
        <v>948.02400000000011</v>
      </c>
      <c r="M54" s="57">
        <f t="shared" si="41"/>
        <v>79.00200000000001</v>
      </c>
      <c r="N54" s="58">
        <f t="shared" si="42"/>
        <v>1027.0260000000001</v>
      </c>
      <c r="P54" s="2"/>
    </row>
    <row r="55" spans="1:30" ht="93.6" x14ac:dyDescent="0.3">
      <c r="A55" s="27"/>
      <c r="B55" s="49">
        <f>IF(I55&lt;&gt;"",1+MAX(A$1:$B54),"")</f>
        <v>30</v>
      </c>
      <c r="C55" s="80" t="s">
        <v>78</v>
      </c>
      <c r="D55" s="51"/>
      <c r="E55" s="142" t="s">
        <v>153</v>
      </c>
      <c r="F55" s="139">
        <v>115.33</v>
      </c>
      <c r="G55" s="54">
        <v>0.1</v>
      </c>
      <c r="H55" s="55">
        <f t="shared" si="39"/>
        <v>126.86300000000001</v>
      </c>
      <c r="I55" s="53" t="s">
        <v>48</v>
      </c>
      <c r="J55" s="56">
        <v>5.5</v>
      </c>
      <c r="K55" s="56">
        <v>0.35</v>
      </c>
      <c r="L55" s="57">
        <f t="shared" si="40"/>
        <v>697.74650000000008</v>
      </c>
      <c r="M55" s="57">
        <f t="shared" si="41"/>
        <v>44.402050000000003</v>
      </c>
      <c r="N55" s="58">
        <f t="shared" si="42"/>
        <v>742.14855000000011</v>
      </c>
      <c r="P55" s="2"/>
    </row>
    <row r="56" spans="1:30" x14ac:dyDescent="0.3">
      <c r="A56" s="27"/>
      <c r="B56" s="49" t="str">
        <f>IF(I56&lt;&gt;"",1+MAX(A$1:$B55),"")</f>
        <v/>
      </c>
      <c r="C56" s="51"/>
      <c r="D56" s="51"/>
      <c r="E56" s="52"/>
      <c r="F56" s="55"/>
      <c r="G56" s="60"/>
      <c r="H56" s="61"/>
      <c r="I56" s="53"/>
      <c r="J56" s="56"/>
      <c r="K56" s="56"/>
      <c r="L56" s="57"/>
      <c r="M56" s="57"/>
      <c r="N56" s="58"/>
      <c r="P56" s="2"/>
    </row>
    <row r="57" spans="1:30" x14ac:dyDescent="0.3">
      <c r="A57" s="18"/>
      <c r="B57" s="49" t="str">
        <f>IF(I57&lt;&gt;"",1+MAX(A$1:$B56),"")</f>
        <v/>
      </c>
      <c r="C57" s="50"/>
      <c r="D57" s="53"/>
      <c r="E57" s="62" t="s">
        <v>2</v>
      </c>
      <c r="F57" s="59"/>
      <c r="G57" s="59"/>
      <c r="H57" s="55"/>
      <c r="I57" s="59"/>
      <c r="J57" s="78" t="s">
        <v>27</v>
      </c>
      <c r="K57" s="78" t="s">
        <v>27</v>
      </c>
      <c r="L57" s="65">
        <f>SUM(L52:L56)</f>
        <v>2634.2360000000003</v>
      </c>
      <c r="M57" s="65">
        <f>SUM(M52:M56)</f>
        <v>178.31880000000001</v>
      </c>
      <c r="N57" s="65">
        <f>SUM(N52:N56)</f>
        <v>2812.5547999999999</v>
      </c>
      <c r="O57" s="4"/>
      <c r="P57" s="2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x14ac:dyDescent="0.3">
      <c r="A58" s="27"/>
      <c r="B58" s="49" t="str">
        <f>IF(I58&lt;&gt;"",1+MAX(A$1:$B57),"")</f>
        <v/>
      </c>
      <c r="C58" s="66"/>
      <c r="D58" s="67">
        <v>8</v>
      </c>
      <c r="E58" s="68" t="s">
        <v>39</v>
      </c>
      <c r="F58" s="67"/>
      <c r="G58" s="67"/>
      <c r="H58" s="67"/>
      <c r="I58" s="67"/>
      <c r="J58" s="69" t="s">
        <v>27</v>
      </c>
      <c r="K58" s="69" t="s">
        <v>27</v>
      </c>
      <c r="L58" s="67"/>
      <c r="M58" s="67"/>
      <c r="N58" s="70"/>
      <c r="P58" s="2"/>
    </row>
    <row r="59" spans="1:30" x14ac:dyDescent="0.3">
      <c r="A59" s="27"/>
      <c r="B59" s="49" t="str">
        <f>IF(I59&lt;&gt;"",1+MAX(A$1:$B58),"")</f>
        <v/>
      </c>
      <c r="C59" s="71"/>
      <c r="D59" s="72"/>
      <c r="E59" s="73" t="s">
        <v>52</v>
      </c>
      <c r="F59" s="55"/>
      <c r="G59" s="60"/>
      <c r="H59" s="61"/>
      <c r="I59" s="74"/>
      <c r="J59" s="56" t="s">
        <v>27</v>
      </c>
      <c r="K59" s="56" t="s">
        <v>27</v>
      </c>
      <c r="L59" s="57" t="str">
        <f t="shared" ref="L59" si="43">IF(I59&lt;&gt;"",H59*J59,"")</f>
        <v/>
      </c>
      <c r="M59" s="57" t="str">
        <f t="shared" ref="M59" si="44">IF(I59&lt;&gt;"",H59*K59,"")</f>
        <v/>
      </c>
      <c r="N59" s="58" t="str">
        <f t="shared" ref="N59" si="45">IF(I59&lt;&gt;"",L59+M59,"")</f>
        <v/>
      </c>
      <c r="O59" s="3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78" x14ac:dyDescent="0.3">
      <c r="A60" s="27"/>
      <c r="B60" s="49">
        <f>IF(I60&lt;&gt;"",1+MAX(A$1:$B59),"")</f>
        <v>31</v>
      </c>
      <c r="C60" s="71" t="s">
        <v>77</v>
      </c>
      <c r="D60" s="80"/>
      <c r="E60" s="142" t="s">
        <v>154</v>
      </c>
      <c r="F60" s="139">
        <v>1</v>
      </c>
      <c r="G60" s="54">
        <v>0</v>
      </c>
      <c r="H60" s="55">
        <f t="shared" ref="H60" si="46">F60*(1+G60)</f>
        <v>1</v>
      </c>
      <c r="I60" s="79" t="s">
        <v>28</v>
      </c>
      <c r="J60" s="56">
        <v>350</v>
      </c>
      <c r="K60" s="56">
        <v>275</v>
      </c>
      <c r="L60" s="57">
        <f t="shared" ref="L60" si="47">IF(I60&lt;&gt;"",H60*J60,"")</f>
        <v>350</v>
      </c>
      <c r="M60" s="57">
        <f t="shared" ref="M60" si="48">IF(I60&lt;&gt;"",H60*K60,"")</f>
        <v>275</v>
      </c>
      <c r="N60" s="58">
        <f t="shared" ref="N60" si="49">IF(I60&lt;&gt;"",L60+M60,"")</f>
        <v>625</v>
      </c>
      <c r="O60" s="3"/>
      <c r="P60" s="2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x14ac:dyDescent="0.3">
      <c r="A61" s="27"/>
      <c r="B61" s="49" t="str">
        <f>IF(I61&lt;&gt;"",1+MAX(A$1:$B60),"")</f>
        <v/>
      </c>
      <c r="C61" s="71"/>
      <c r="D61" s="80"/>
      <c r="E61" s="142"/>
      <c r="F61" s="139"/>
      <c r="G61" s="54"/>
      <c r="H61" s="55"/>
      <c r="I61" s="79"/>
      <c r="J61" s="56"/>
      <c r="K61" s="56"/>
      <c r="L61" s="57"/>
      <c r="M61" s="57"/>
      <c r="N61" s="58"/>
      <c r="O61" s="3"/>
      <c r="P61" s="2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x14ac:dyDescent="0.3">
      <c r="A62" s="27"/>
      <c r="B62" s="49" t="str">
        <f>IF(I62&lt;&gt;"",1+MAX(A$1:$B61),"")</f>
        <v/>
      </c>
      <c r="C62" s="71"/>
      <c r="D62" s="80"/>
      <c r="E62" s="141" t="s">
        <v>75</v>
      </c>
      <c r="F62" s="139"/>
      <c r="G62" s="54"/>
      <c r="H62" s="55"/>
      <c r="I62" s="79"/>
      <c r="J62" s="56"/>
      <c r="K62" s="56"/>
      <c r="L62" s="57"/>
      <c r="M62" s="57"/>
      <c r="N62" s="58"/>
      <c r="O62" s="3"/>
      <c r="P62" s="2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46.8" x14ac:dyDescent="0.3">
      <c r="A63" s="27"/>
      <c r="B63" s="49">
        <f>IF(I63&lt;&gt;"",1+MAX(A$1:$B62),"")</f>
        <v>32</v>
      </c>
      <c r="C63" s="71" t="s">
        <v>77</v>
      </c>
      <c r="D63" s="80"/>
      <c r="E63" s="142" t="s">
        <v>155</v>
      </c>
      <c r="F63" s="139">
        <v>1</v>
      </c>
      <c r="G63" s="54">
        <v>0</v>
      </c>
      <c r="H63" s="55">
        <f t="shared" ref="H63" si="50">F63*(1+G63)</f>
        <v>1</v>
      </c>
      <c r="I63" s="79" t="s">
        <v>28</v>
      </c>
      <c r="J63" s="56">
        <v>250</v>
      </c>
      <c r="K63" s="56">
        <v>85</v>
      </c>
      <c r="L63" s="57">
        <f t="shared" ref="L63" si="51">IF(I63&lt;&gt;"",H63*J63,"")</f>
        <v>250</v>
      </c>
      <c r="M63" s="57">
        <f t="shared" ref="M63" si="52">IF(I63&lt;&gt;"",H63*K63,"")</f>
        <v>85</v>
      </c>
      <c r="N63" s="58">
        <f t="shared" ref="N63" si="53">IF(I63&lt;&gt;"",L63+M63,"")</f>
        <v>335</v>
      </c>
      <c r="O63" s="3"/>
      <c r="P63" s="2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09.2" x14ac:dyDescent="0.3">
      <c r="A64" s="27"/>
      <c r="B64" s="49">
        <f>IF(I64&lt;&gt;"",1+MAX(A$1:$B63),"")</f>
        <v>33</v>
      </c>
      <c r="C64" s="50" t="s">
        <v>77</v>
      </c>
      <c r="D64" s="77"/>
      <c r="E64" s="142" t="s">
        <v>129</v>
      </c>
      <c r="F64" s="139">
        <v>1</v>
      </c>
      <c r="G64" s="54">
        <v>0</v>
      </c>
      <c r="H64" s="55">
        <f t="shared" ref="H64" si="54">F64*(1+G64)</f>
        <v>1</v>
      </c>
      <c r="I64" s="139" t="s">
        <v>28</v>
      </c>
      <c r="J64" s="56">
        <v>450</v>
      </c>
      <c r="K64" s="56">
        <v>1100</v>
      </c>
      <c r="L64" s="57">
        <f t="shared" ref="L64" si="55">IF(I64&lt;&gt;"",H64*J64,"")</f>
        <v>450</v>
      </c>
      <c r="M64" s="57">
        <f t="shared" ref="M64" si="56">IF(I64&lt;&gt;"",H64*K64,"")</f>
        <v>1100</v>
      </c>
      <c r="N64" s="58">
        <f t="shared" ref="N64" si="57">IF(I64&lt;&gt;"",L64+M64,"")</f>
        <v>1550</v>
      </c>
      <c r="P64" s="2"/>
    </row>
    <row r="65" spans="1:30" x14ac:dyDescent="0.3">
      <c r="A65" s="27"/>
      <c r="B65" s="49" t="str">
        <f>IF(I65&lt;&gt;"",1+MAX(A$1:$B64),"")</f>
        <v/>
      </c>
      <c r="C65" s="80"/>
      <c r="D65" s="80"/>
      <c r="E65" s="81"/>
      <c r="F65" s="82"/>
      <c r="G65" s="54"/>
      <c r="H65" s="55"/>
      <c r="I65" s="79"/>
      <c r="J65" s="56"/>
      <c r="K65" s="56"/>
      <c r="L65" s="57"/>
      <c r="M65" s="57"/>
      <c r="N65" s="58"/>
      <c r="O65" s="3"/>
      <c r="P65" s="2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x14ac:dyDescent="0.3">
      <c r="A66" s="27"/>
      <c r="B66" s="49" t="str">
        <f>IF(I66&lt;&gt;"",1+MAX(A$1:$B65),"")</f>
        <v/>
      </c>
      <c r="C66" s="71"/>
      <c r="D66" s="72"/>
      <c r="E66" s="125" t="s">
        <v>76</v>
      </c>
      <c r="F66" s="55"/>
      <c r="G66" s="60"/>
      <c r="H66" s="61"/>
      <c r="I66" s="74"/>
      <c r="J66" s="56"/>
      <c r="K66" s="56"/>
      <c r="L66" s="57"/>
      <c r="M66" s="57"/>
      <c r="N66" s="58"/>
      <c r="O66" s="3"/>
      <c r="P66" s="2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40.4" x14ac:dyDescent="0.3">
      <c r="A67" s="27"/>
      <c r="B67" s="49">
        <f>IF(I67&lt;&gt;"",1+MAX(A$1:$B66),"")</f>
        <v>34</v>
      </c>
      <c r="C67" s="71" t="s">
        <v>83</v>
      </c>
      <c r="D67" s="80"/>
      <c r="E67" s="142" t="s">
        <v>156</v>
      </c>
      <c r="F67" s="139">
        <v>1</v>
      </c>
      <c r="G67" s="54">
        <v>0</v>
      </c>
      <c r="H67" s="55">
        <f t="shared" ref="H67" si="58">F67*(1+G67)</f>
        <v>1</v>
      </c>
      <c r="I67" s="79" t="s">
        <v>28</v>
      </c>
      <c r="J67" s="56">
        <v>2400</v>
      </c>
      <c r="K67" s="56">
        <v>7600</v>
      </c>
      <c r="L67" s="57">
        <f t="shared" ref="L67" si="59">IF(I67&lt;&gt;"",H67*J67,"")</f>
        <v>2400</v>
      </c>
      <c r="M67" s="57">
        <f t="shared" ref="M67" si="60">IF(I67&lt;&gt;"",H67*K67,"")</f>
        <v>7600</v>
      </c>
      <c r="N67" s="58">
        <f t="shared" ref="N67" si="61">IF(I67&lt;&gt;"",L67+M67,"")</f>
        <v>10000</v>
      </c>
      <c r="O67" s="3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93.6" x14ac:dyDescent="0.3">
      <c r="A68" s="27"/>
      <c r="B68" s="49">
        <f>IF(I68&lt;&gt;"",1+MAX(A$1:$B67),"")</f>
        <v>35</v>
      </c>
      <c r="C68" s="80" t="s">
        <v>84</v>
      </c>
      <c r="D68" s="80"/>
      <c r="E68" s="142" t="s">
        <v>157</v>
      </c>
      <c r="F68" s="139">
        <v>138.21</v>
      </c>
      <c r="G68" s="54">
        <v>0.1</v>
      </c>
      <c r="H68" s="55">
        <f t="shared" ref="H68" si="62">F68*(1+G68)</f>
        <v>152.03100000000003</v>
      </c>
      <c r="I68" s="79" t="s">
        <v>49</v>
      </c>
      <c r="J68" s="56">
        <v>35</v>
      </c>
      <c r="K68" s="56">
        <v>80</v>
      </c>
      <c r="L68" s="57">
        <f t="shared" ref="L68" si="63">IF(I68&lt;&gt;"",H68*J68,"")</f>
        <v>5321.0850000000009</v>
      </c>
      <c r="M68" s="57">
        <f t="shared" ref="M68" si="64">IF(I68&lt;&gt;"",H68*K68,"")</f>
        <v>12162.480000000003</v>
      </c>
      <c r="N68" s="58">
        <f t="shared" ref="N68" si="65">IF(I68&lt;&gt;"",L68+M68,"")</f>
        <v>17483.565000000002</v>
      </c>
      <c r="O68" s="3"/>
      <c r="P68" s="2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x14ac:dyDescent="0.3">
      <c r="A69" s="27"/>
      <c r="B69" s="49" t="str">
        <f>IF(I69&lt;&gt;"",1+MAX(A$1:$B68),"")</f>
        <v/>
      </c>
      <c r="C69" s="80"/>
      <c r="D69" s="80"/>
      <c r="E69" s="142"/>
      <c r="F69" s="139"/>
      <c r="G69" s="54"/>
      <c r="H69" s="55"/>
      <c r="I69" s="79"/>
      <c r="J69" s="56"/>
      <c r="K69" s="56"/>
      <c r="L69" s="57"/>
      <c r="M69" s="57"/>
      <c r="N69" s="58"/>
      <c r="O69" s="3"/>
      <c r="P69" s="2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x14ac:dyDescent="0.3">
      <c r="A70" s="27"/>
      <c r="B70" s="49" t="str">
        <f>IF(I70&lt;&gt;"",1+MAX(A$1:$B69),"")</f>
        <v/>
      </c>
      <c r="C70" s="80"/>
      <c r="D70" s="80"/>
      <c r="E70" s="72" t="s">
        <v>86</v>
      </c>
      <c r="F70" s="125"/>
      <c r="G70" s="54"/>
      <c r="H70" s="55"/>
      <c r="I70" s="79"/>
      <c r="J70" s="56"/>
      <c r="K70" s="56"/>
      <c r="L70" s="57"/>
      <c r="M70" s="57"/>
      <c r="N70" s="58"/>
      <c r="O70" s="3"/>
      <c r="P70" s="2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x14ac:dyDescent="0.3">
      <c r="A71" s="27"/>
      <c r="B71" s="49">
        <f>IF(I71&lt;&gt;"",1+MAX(A$1:$B70),"")</f>
        <v>36</v>
      </c>
      <c r="C71" s="50" t="s">
        <v>87</v>
      </c>
      <c r="D71" s="77"/>
      <c r="E71" s="140" t="s">
        <v>148</v>
      </c>
      <c r="F71" s="139">
        <f>3.7*3</f>
        <v>11.100000000000001</v>
      </c>
      <c r="G71" s="54">
        <v>0.1</v>
      </c>
      <c r="H71" s="55">
        <f t="shared" ref="H71" si="66">F71*(1+G71)</f>
        <v>12.210000000000003</v>
      </c>
      <c r="I71" s="139" t="s">
        <v>49</v>
      </c>
      <c r="J71" s="56">
        <v>8</v>
      </c>
      <c r="K71" s="56">
        <v>4</v>
      </c>
      <c r="L71" s="57">
        <f t="shared" ref="L71" si="67">IF(I71&lt;&gt;"",H71*J71,"")</f>
        <v>97.680000000000021</v>
      </c>
      <c r="M71" s="57">
        <f t="shared" ref="M71" si="68">IF(I71&lt;&gt;"",H71*K71,"")</f>
        <v>48.840000000000011</v>
      </c>
      <c r="N71" s="58">
        <f t="shared" ref="N71" si="69">IF(I71&lt;&gt;"",L71+M71,"")</f>
        <v>146.52000000000004</v>
      </c>
      <c r="P71" s="2"/>
    </row>
    <row r="72" spans="1:30" x14ac:dyDescent="0.3">
      <c r="A72" s="27"/>
      <c r="B72" s="49" t="str">
        <f>IF(I72&lt;&gt;"",1+MAX(A$1:$B71),"")</f>
        <v/>
      </c>
      <c r="C72" s="51"/>
      <c r="D72" s="51"/>
      <c r="E72" s="52"/>
      <c r="F72" s="55"/>
      <c r="G72" s="60"/>
      <c r="H72" s="61"/>
      <c r="I72" s="53"/>
      <c r="J72" s="56"/>
      <c r="K72" s="56"/>
      <c r="L72" s="57"/>
      <c r="M72" s="57"/>
      <c r="N72" s="58"/>
      <c r="P72" s="2"/>
    </row>
    <row r="73" spans="1:30" x14ac:dyDescent="0.3">
      <c r="A73" s="18"/>
      <c r="B73" s="49" t="str">
        <f>IF(I73&lt;&gt;"",1+MAX(A$1:$B72),"")</f>
        <v/>
      </c>
      <c r="C73" s="50"/>
      <c r="D73" s="53"/>
      <c r="E73" s="62" t="s">
        <v>2</v>
      </c>
      <c r="F73" s="59"/>
      <c r="G73" s="59"/>
      <c r="H73" s="55"/>
      <c r="I73" s="59"/>
      <c r="J73" s="78" t="s">
        <v>27</v>
      </c>
      <c r="K73" s="78" t="s">
        <v>27</v>
      </c>
      <c r="L73" s="65">
        <f>SUM(L59:L72)</f>
        <v>8868.7650000000012</v>
      </c>
      <c r="M73" s="65">
        <f>SUM(M59:M72)</f>
        <v>21271.320000000003</v>
      </c>
      <c r="N73" s="65">
        <f>SUM(N59:N72)</f>
        <v>30140.085000000003</v>
      </c>
      <c r="O73" s="4"/>
      <c r="P73" s="2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x14ac:dyDescent="0.3">
      <c r="A74" s="27"/>
      <c r="B74" s="49" t="str">
        <f>IF(I74&lt;&gt;"",1+MAX(A$1:$B73),"")</f>
        <v/>
      </c>
      <c r="C74" s="66"/>
      <c r="D74" s="67">
        <v>9</v>
      </c>
      <c r="E74" s="68" t="s">
        <v>42</v>
      </c>
      <c r="F74" s="67"/>
      <c r="G74" s="67"/>
      <c r="H74" s="67"/>
      <c r="I74" s="67"/>
      <c r="J74" s="69" t="s">
        <v>27</v>
      </c>
      <c r="K74" s="69" t="s">
        <v>27</v>
      </c>
      <c r="L74" s="67"/>
      <c r="M74" s="67"/>
      <c r="N74" s="70"/>
      <c r="P74" s="2"/>
    </row>
    <row r="75" spans="1:30" x14ac:dyDescent="0.3">
      <c r="A75" s="27"/>
      <c r="B75" s="49" t="str">
        <f>IF(I75&lt;&gt;"",1+MAX(A$1:$B74),"")</f>
        <v/>
      </c>
      <c r="C75" s="71"/>
      <c r="D75" s="72"/>
      <c r="E75" s="73" t="s">
        <v>43</v>
      </c>
      <c r="F75" s="55"/>
      <c r="G75" s="60"/>
      <c r="H75" s="61"/>
      <c r="I75" s="74"/>
      <c r="J75" s="56" t="s">
        <v>27</v>
      </c>
      <c r="K75" s="56" t="s">
        <v>27</v>
      </c>
      <c r="L75" s="57" t="str">
        <f t="shared" ref="L75:L127" si="70">IF(I75&lt;&gt;"",H75*J75,"")</f>
        <v/>
      </c>
      <c r="M75" s="57" t="str">
        <f t="shared" ref="M75:M127" si="71">IF(I75&lt;&gt;"",H75*K75,"")</f>
        <v/>
      </c>
      <c r="N75" s="58" t="str">
        <f t="shared" ref="N75:N127" si="72">IF(I75&lt;&gt;"",L75+M75,"")</f>
        <v/>
      </c>
      <c r="O75" s="3"/>
      <c r="P75" s="2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31.2" x14ac:dyDescent="0.3">
      <c r="A76" s="27"/>
      <c r="B76" s="49" t="str">
        <f>IF(I76&lt;&gt;"",1+MAX(A$1:$B75),"")</f>
        <v/>
      </c>
      <c r="C76" s="80"/>
      <c r="D76" s="80"/>
      <c r="E76" s="85" t="s">
        <v>88</v>
      </c>
      <c r="F76" s="126">
        <v>56</v>
      </c>
      <c r="G76" s="127" t="s">
        <v>48</v>
      </c>
      <c r="H76" s="138"/>
      <c r="I76" s="79"/>
      <c r="J76" s="56"/>
      <c r="K76" s="56"/>
      <c r="L76" s="57"/>
      <c r="M76" s="57"/>
      <c r="N76" s="58"/>
      <c r="P76" s="2"/>
    </row>
    <row r="77" spans="1:30" x14ac:dyDescent="0.3">
      <c r="A77" s="27"/>
      <c r="B77" s="49">
        <f>IF(I77&lt;&gt;"",1+MAX(A$1:$B76),"")</f>
        <v>37</v>
      </c>
      <c r="C77" s="80" t="s">
        <v>74</v>
      </c>
      <c r="D77" s="80"/>
      <c r="E77" s="81" t="s">
        <v>91</v>
      </c>
      <c r="F77" s="82">
        <f>(F76*10)+(F76*14)</f>
        <v>1344</v>
      </c>
      <c r="G77" s="54">
        <v>0.1</v>
      </c>
      <c r="H77" s="55">
        <f t="shared" ref="H77:H81" si="73">F77*(1+G77)</f>
        <v>1478.4</v>
      </c>
      <c r="I77" s="86" t="s">
        <v>49</v>
      </c>
      <c r="J77" s="56">
        <v>1.85</v>
      </c>
      <c r="K77" s="56">
        <v>0.95</v>
      </c>
      <c r="L77" s="57">
        <f t="shared" ref="L77:L81" si="74">IF(I77&lt;&gt;"",H77*J77,"")</f>
        <v>2735.0400000000004</v>
      </c>
      <c r="M77" s="57">
        <f t="shared" ref="M77:M81" si="75">IF(I77&lt;&gt;"",H77*K77,"")</f>
        <v>1404.48</v>
      </c>
      <c r="N77" s="58">
        <f t="shared" ref="N77:N81" si="76">IF(I77&lt;&gt;"",L77+M77,"")</f>
        <v>4139.5200000000004</v>
      </c>
      <c r="P77" s="2"/>
    </row>
    <row r="78" spans="1:30" x14ac:dyDescent="0.3">
      <c r="A78" s="27"/>
      <c r="B78" s="49">
        <f>IF(I78&lt;&gt;"",1+MAX(A$1:$B77),"")</f>
        <v>38</v>
      </c>
      <c r="C78" s="80" t="s">
        <v>74</v>
      </c>
      <c r="D78" s="80"/>
      <c r="E78" s="81" t="s">
        <v>118</v>
      </c>
      <c r="F78" s="82">
        <v>197</v>
      </c>
      <c r="G78" s="54">
        <v>0.1</v>
      </c>
      <c r="H78" s="55">
        <f t="shared" si="73"/>
        <v>216.70000000000002</v>
      </c>
      <c r="I78" s="86" t="s">
        <v>49</v>
      </c>
      <c r="J78" s="56">
        <v>1.6</v>
      </c>
      <c r="K78" s="56">
        <v>1.4</v>
      </c>
      <c r="L78" s="57">
        <f t="shared" si="74"/>
        <v>346.72</v>
      </c>
      <c r="M78" s="57">
        <f t="shared" si="75"/>
        <v>303.38</v>
      </c>
      <c r="N78" s="58">
        <f t="shared" si="76"/>
        <v>650.1</v>
      </c>
      <c r="P78" s="2"/>
    </row>
    <row r="79" spans="1:30" ht="31.2" x14ac:dyDescent="0.3">
      <c r="A79" s="27"/>
      <c r="B79" s="49">
        <f>IF(I79&lt;&gt;"",1+MAX(A$1:$B78),"")</f>
        <v>39</v>
      </c>
      <c r="C79" s="80" t="s">
        <v>74</v>
      </c>
      <c r="D79" s="80"/>
      <c r="E79" s="81" t="s">
        <v>158</v>
      </c>
      <c r="F79" s="82">
        <f>F76/1.33*14.5</f>
        <v>610.52631578947364</v>
      </c>
      <c r="G79" s="54">
        <v>0.1</v>
      </c>
      <c r="H79" s="55">
        <f t="shared" si="73"/>
        <v>671.57894736842104</v>
      </c>
      <c r="I79" s="86" t="s">
        <v>48</v>
      </c>
      <c r="J79" s="56">
        <v>2.75</v>
      </c>
      <c r="K79" s="56">
        <v>2.1</v>
      </c>
      <c r="L79" s="57">
        <f t="shared" si="74"/>
        <v>1846.8421052631579</v>
      </c>
      <c r="M79" s="57">
        <f t="shared" si="75"/>
        <v>1410.3157894736842</v>
      </c>
      <c r="N79" s="58">
        <f t="shared" si="76"/>
        <v>3257.1578947368421</v>
      </c>
      <c r="P79" s="2"/>
    </row>
    <row r="80" spans="1:30" x14ac:dyDescent="0.3">
      <c r="A80" s="27"/>
      <c r="B80" s="49">
        <f>IF(I80&lt;&gt;"",1+MAX(A$1:$B79),"")</f>
        <v>40</v>
      </c>
      <c r="C80" s="80" t="s">
        <v>74</v>
      </c>
      <c r="D80" s="80"/>
      <c r="E80" s="81" t="s">
        <v>92</v>
      </c>
      <c r="F80" s="82">
        <f>F76*2</f>
        <v>112</v>
      </c>
      <c r="G80" s="54">
        <v>0.1</v>
      </c>
      <c r="H80" s="55">
        <f t="shared" si="73"/>
        <v>123.20000000000002</v>
      </c>
      <c r="I80" s="86" t="s">
        <v>48</v>
      </c>
      <c r="J80" s="56">
        <v>1.25</v>
      </c>
      <c r="K80" s="56">
        <v>1.1000000000000001</v>
      </c>
      <c r="L80" s="57">
        <f t="shared" si="74"/>
        <v>154.00000000000003</v>
      </c>
      <c r="M80" s="57">
        <f t="shared" si="75"/>
        <v>135.52000000000004</v>
      </c>
      <c r="N80" s="58">
        <f t="shared" si="76"/>
        <v>289.5200000000001</v>
      </c>
      <c r="P80" s="2"/>
    </row>
    <row r="81" spans="1:30" x14ac:dyDescent="0.3">
      <c r="A81" s="27"/>
      <c r="B81" s="49">
        <f>IF(I81&lt;&gt;"",1+MAX(A$1:$B80),"")</f>
        <v>41</v>
      </c>
      <c r="C81" s="80" t="s">
        <v>74</v>
      </c>
      <c r="D81" s="80"/>
      <c r="E81" s="81" t="s">
        <v>55</v>
      </c>
      <c r="F81" s="82">
        <f>F76*4</f>
        <v>224</v>
      </c>
      <c r="G81" s="54">
        <v>0.1</v>
      </c>
      <c r="H81" s="55">
        <f t="shared" si="73"/>
        <v>246.40000000000003</v>
      </c>
      <c r="I81" s="86" t="s">
        <v>48</v>
      </c>
      <c r="J81" s="56">
        <v>1.1000000000000001</v>
      </c>
      <c r="K81" s="56">
        <v>0.65</v>
      </c>
      <c r="L81" s="57">
        <f t="shared" si="74"/>
        <v>271.04000000000008</v>
      </c>
      <c r="M81" s="57">
        <f t="shared" si="75"/>
        <v>160.16000000000003</v>
      </c>
      <c r="N81" s="58">
        <f t="shared" si="76"/>
        <v>431.2000000000001</v>
      </c>
      <c r="P81" s="2"/>
    </row>
    <row r="82" spans="1:30" x14ac:dyDescent="0.3">
      <c r="A82" s="27"/>
      <c r="B82" s="49" t="str">
        <f>IF(I82&lt;&gt;"",1+MAX(A$1:$B81),"")</f>
        <v/>
      </c>
      <c r="C82" s="80"/>
      <c r="D82" s="80"/>
      <c r="E82" s="81"/>
      <c r="F82" s="82"/>
      <c r="G82" s="54"/>
      <c r="H82" s="55"/>
      <c r="I82" s="86"/>
      <c r="J82" s="56"/>
      <c r="K82" s="56"/>
      <c r="L82" s="57"/>
      <c r="M82" s="57"/>
      <c r="N82" s="58"/>
      <c r="P82" s="2"/>
    </row>
    <row r="83" spans="1:30" x14ac:dyDescent="0.3">
      <c r="A83" s="27"/>
      <c r="B83" s="49" t="str">
        <f>IF(I83&lt;&gt;"",1+MAX(A$1:$B82),"")</f>
        <v/>
      </c>
      <c r="C83" s="80"/>
      <c r="D83" s="80"/>
      <c r="E83" s="85" t="s">
        <v>90</v>
      </c>
      <c r="F83" s="126">
        <v>21.33</v>
      </c>
      <c r="G83" s="127" t="s">
        <v>48</v>
      </c>
      <c r="H83" s="138"/>
      <c r="I83" s="79"/>
      <c r="J83" s="56"/>
      <c r="K83" s="56"/>
      <c r="L83" s="57"/>
      <c r="M83" s="57"/>
      <c r="N83" s="58"/>
      <c r="P83" s="2"/>
    </row>
    <row r="84" spans="1:30" x14ac:dyDescent="0.3">
      <c r="A84" s="27"/>
      <c r="B84" s="49">
        <f>IF(I84&lt;&gt;"",1+MAX(A$1:$B83),"")</f>
        <v>42</v>
      </c>
      <c r="C84" s="80" t="s">
        <v>74</v>
      </c>
      <c r="D84" s="80"/>
      <c r="E84" s="81" t="s">
        <v>91</v>
      </c>
      <c r="F84" s="82">
        <f>F83*14.5</f>
        <v>309.28499999999997</v>
      </c>
      <c r="G84" s="54">
        <v>0.1</v>
      </c>
      <c r="H84" s="55">
        <f t="shared" ref="H84:H87" si="77">F84*(1+G84)</f>
        <v>340.21350000000001</v>
      </c>
      <c r="I84" s="86" t="s">
        <v>49</v>
      </c>
      <c r="J84" s="56">
        <v>1.85</v>
      </c>
      <c r="K84" s="56">
        <v>0.95</v>
      </c>
      <c r="L84" s="57">
        <f t="shared" ref="L84:L87" si="78">IF(I84&lt;&gt;"",H84*J84,"")</f>
        <v>629.39497500000004</v>
      </c>
      <c r="M84" s="57">
        <f t="shared" ref="M84:M87" si="79">IF(I84&lt;&gt;"",H84*K84,"")</f>
        <v>323.20282500000002</v>
      </c>
      <c r="N84" s="58">
        <f t="shared" ref="N84:N87" si="80">IF(I84&lt;&gt;"",L84+M84,"")</f>
        <v>952.59780000000001</v>
      </c>
      <c r="P84" s="2"/>
    </row>
    <row r="85" spans="1:30" x14ac:dyDescent="0.3">
      <c r="A85" s="27"/>
      <c r="B85" s="49">
        <f>IF(I85&lt;&gt;"",1+MAX(A$1:$B84),"")</f>
        <v>43</v>
      </c>
      <c r="C85" s="80" t="s">
        <v>74</v>
      </c>
      <c r="D85" s="80"/>
      <c r="E85" s="81" t="s">
        <v>89</v>
      </c>
      <c r="F85" s="82">
        <f>F83/1.33*14.5</f>
        <v>232.54511278195483</v>
      </c>
      <c r="G85" s="54">
        <v>0.1</v>
      </c>
      <c r="H85" s="55">
        <f t="shared" si="77"/>
        <v>255.79962406015034</v>
      </c>
      <c r="I85" s="86" t="s">
        <v>48</v>
      </c>
      <c r="J85" s="56">
        <v>2.75</v>
      </c>
      <c r="K85" s="56">
        <v>2.1</v>
      </c>
      <c r="L85" s="57">
        <f t="shared" si="78"/>
        <v>703.44896616541337</v>
      </c>
      <c r="M85" s="57">
        <f t="shared" si="79"/>
        <v>537.17921052631573</v>
      </c>
      <c r="N85" s="58">
        <f t="shared" si="80"/>
        <v>1240.6281766917291</v>
      </c>
      <c r="P85" s="2"/>
    </row>
    <row r="86" spans="1:30" x14ac:dyDescent="0.3">
      <c r="A86" s="27"/>
      <c r="B86" s="49">
        <f>IF(I86&lt;&gt;"",1+MAX(A$1:$B85),"")</f>
        <v>44</v>
      </c>
      <c r="C86" s="80" t="s">
        <v>74</v>
      </c>
      <c r="D86" s="80"/>
      <c r="E86" s="81" t="s">
        <v>92</v>
      </c>
      <c r="F86" s="82">
        <f>F83*2</f>
        <v>42.66</v>
      </c>
      <c r="G86" s="54">
        <v>0.1</v>
      </c>
      <c r="H86" s="55">
        <f t="shared" si="77"/>
        <v>46.926000000000002</v>
      </c>
      <c r="I86" s="86" t="s">
        <v>48</v>
      </c>
      <c r="J86" s="56">
        <v>1.25</v>
      </c>
      <c r="K86" s="56">
        <v>1.1000000000000001</v>
      </c>
      <c r="L86" s="57">
        <f t="shared" si="78"/>
        <v>58.657499999999999</v>
      </c>
      <c r="M86" s="57">
        <f t="shared" si="79"/>
        <v>51.618600000000008</v>
      </c>
      <c r="N86" s="58">
        <f t="shared" si="80"/>
        <v>110.27610000000001</v>
      </c>
      <c r="P86" s="2"/>
    </row>
    <row r="87" spans="1:30" x14ac:dyDescent="0.3">
      <c r="A87" s="27"/>
      <c r="B87" s="49">
        <f>IF(I87&lt;&gt;"",1+MAX(A$1:$B86),"")</f>
        <v>45</v>
      </c>
      <c r="C87" s="80" t="s">
        <v>74</v>
      </c>
      <c r="D87" s="80"/>
      <c r="E87" s="81" t="s">
        <v>55</v>
      </c>
      <c r="F87" s="82">
        <f>F83*2</f>
        <v>42.66</v>
      </c>
      <c r="G87" s="54">
        <v>0.1</v>
      </c>
      <c r="H87" s="55">
        <f t="shared" si="77"/>
        <v>46.926000000000002</v>
      </c>
      <c r="I87" s="86" t="s">
        <v>48</v>
      </c>
      <c r="J87" s="56">
        <v>1.1000000000000001</v>
      </c>
      <c r="K87" s="56">
        <v>0.65</v>
      </c>
      <c r="L87" s="57">
        <f t="shared" si="78"/>
        <v>51.618600000000008</v>
      </c>
      <c r="M87" s="57">
        <f t="shared" si="79"/>
        <v>30.501900000000003</v>
      </c>
      <c r="N87" s="58">
        <f t="shared" si="80"/>
        <v>82.120500000000007</v>
      </c>
      <c r="P87" s="2"/>
    </row>
    <row r="88" spans="1:30" x14ac:dyDescent="0.3">
      <c r="A88" s="27"/>
      <c r="B88" s="49" t="str">
        <f>IF(I88&lt;&gt;"",1+MAX(A$1:$B87),"")</f>
        <v/>
      </c>
      <c r="C88" s="80"/>
      <c r="D88" s="80"/>
      <c r="E88" s="81"/>
      <c r="F88" s="82"/>
      <c r="G88" s="54"/>
      <c r="H88" s="55"/>
      <c r="I88" s="86"/>
      <c r="J88" s="56"/>
      <c r="K88" s="56"/>
      <c r="L88" s="57"/>
      <c r="M88" s="57"/>
      <c r="N88" s="58"/>
      <c r="P88" s="2"/>
    </row>
    <row r="89" spans="1:30" x14ac:dyDescent="0.3">
      <c r="A89" s="27"/>
      <c r="B89" s="49" t="str">
        <f>IF(I89&lt;&gt;"",1+MAX(A$1:$B88),"")</f>
        <v/>
      </c>
      <c r="C89" s="71"/>
      <c r="D89" s="51"/>
      <c r="E89" s="73" t="s">
        <v>51</v>
      </c>
      <c r="F89" s="83"/>
      <c r="G89" s="54"/>
      <c r="H89" s="55"/>
      <c r="I89" s="53"/>
      <c r="J89" s="56" t="s">
        <v>27</v>
      </c>
      <c r="K89" s="56" t="s">
        <v>27</v>
      </c>
      <c r="L89" s="57" t="str">
        <f>IF(I89&lt;&gt;"",H89*J89,"")</f>
        <v/>
      </c>
      <c r="M89" s="57" t="str">
        <f>IF(I89&lt;&gt;"",H89*K89,"")</f>
        <v/>
      </c>
      <c r="N89" s="58" t="str">
        <f>IF(I89&lt;&gt;"",L89+M89,"")</f>
        <v/>
      </c>
      <c r="P89" s="2"/>
    </row>
    <row r="90" spans="1:30" x14ac:dyDescent="0.3">
      <c r="A90" s="27"/>
      <c r="B90" s="49">
        <f>IF(I90&lt;&gt;"",1+MAX(A$1:$B89),"")</f>
        <v>46</v>
      </c>
      <c r="C90" s="80" t="s">
        <v>87</v>
      </c>
      <c r="D90" s="80"/>
      <c r="E90" s="140" t="s">
        <v>159</v>
      </c>
      <c r="F90" s="139">
        <v>164.4</v>
      </c>
      <c r="G90" s="54">
        <v>0.1</v>
      </c>
      <c r="H90" s="55">
        <f>F90*(1+G90)</f>
        <v>180.84000000000003</v>
      </c>
      <c r="I90" s="79" t="s">
        <v>49</v>
      </c>
      <c r="J90" s="56">
        <v>14</v>
      </c>
      <c r="K90" s="56">
        <v>6.5</v>
      </c>
      <c r="L90" s="57">
        <f>IF(I90&lt;&gt;"",H90*J90,"")</f>
        <v>2531.7600000000002</v>
      </c>
      <c r="M90" s="57">
        <f>IF(I90&lt;&gt;"",H90*K90,"")</f>
        <v>1175.4600000000003</v>
      </c>
      <c r="N90" s="58">
        <f>IF(I90&lt;&gt;"",L90+M90,"")</f>
        <v>3707.2200000000003</v>
      </c>
      <c r="P90" s="2"/>
    </row>
    <row r="91" spans="1:30" ht="31.2" x14ac:dyDescent="0.3">
      <c r="A91" s="27"/>
      <c r="B91" s="49">
        <f>IF(I91&lt;&gt;"",1+MAX(A$1:$B90),"")</f>
        <v>47</v>
      </c>
      <c r="C91" s="71" t="s">
        <v>87</v>
      </c>
      <c r="D91" s="80"/>
      <c r="E91" s="142" t="s">
        <v>135</v>
      </c>
      <c r="F91" s="139">
        <v>786.56</v>
      </c>
      <c r="G91" s="54">
        <v>0.1</v>
      </c>
      <c r="H91" s="55">
        <f>F91*(1+G91)</f>
        <v>865.21600000000001</v>
      </c>
      <c r="I91" s="79" t="s">
        <v>49</v>
      </c>
      <c r="J91" s="56">
        <v>2.25</v>
      </c>
      <c r="K91" s="56">
        <v>0.6</v>
      </c>
      <c r="L91" s="57">
        <f>IF(I91&lt;&gt;"",H91*J91,"")</f>
        <v>1946.7360000000001</v>
      </c>
      <c r="M91" s="57">
        <f>IF(I91&lt;&gt;"",H91*K91,"")</f>
        <v>519.12959999999998</v>
      </c>
      <c r="N91" s="58">
        <f>IF(I91&lt;&gt;"",L91+M91,"")</f>
        <v>2465.8656000000001</v>
      </c>
      <c r="O91" s="3"/>
      <c r="P91" s="2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x14ac:dyDescent="0.3">
      <c r="A92" s="27"/>
      <c r="B92" s="49">
        <f>IF(I92&lt;&gt;"",1+MAX(A$1:$B91),"")</f>
        <v>48</v>
      </c>
      <c r="C92" s="71" t="s">
        <v>87</v>
      </c>
      <c r="D92" s="80"/>
      <c r="E92" s="142" t="s">
        <v>134</v>
      </c>
      <c r="F92" s="139">
        <f>128.76*0.5</f>
        <v>64.38</v>
      </c>
      <c r="G92" s="54">
        <v>0.1</v>
      </c>
      <c r="H92" s="55">
        <f>F92*(1+G92)</f>
        <v>70.817999999999998</v>
      </c>
      <c r="I92" s="79" t="s">
        <v>49</v>
      </c>
      <c r="J92" s="56">
        <v>17</v>
      </c>
      <c r="K92" s="56">
        <v>11</v>
      </c>
      <c r="L92" s="57">
        <f>IF(I92&lt;&gt;"",H92*J92,"")</f>
        <v>1203.9059999999999</v>
      </c>
      <c r="M92" s="57">
        <f>IF(I92&lt;&gt;"",H92*K92,"")</f>
        <v>778.99799999999993</v>
      </c>
      <c r="N92" s="58">
        <f>IF(I92&lt;&gt;"",L92+M92,"")</f>
        <v>1982.904</v>
      </c>
      <c r="O92" s="3"/>
      <c r="P92" s="2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x14ac:dyDescent="0.3">
      <c r="A93" s="27"/>
      <c r="B93" s="49" t="str">
        <f>IF(I93&lt;&gt;"",1+MAX(A$1:$B92),"")</f>
        <v/>
      </c>
      <c r="C93" s="80"/>
      <c r="D93" s="80"/>
      <c r="E93" s="81"/>
      <c r="F93" s="82"/>
      <c r="G93" s="54"/>
      <c r="H93" s="55"/>
      <c r="I93" s="79"/>
      <c r="J93" s="56"/>
      <c r="K93" s="56"/>
      <c r="L93" s="57"/>
      <c r="M93" s="57"/>
      <c r="N93" s="58"/>
      <c r="P93" s="2"/>
    </row>
    <row r="94" spans="1:30" x14ac:dyDescent="0.3">
      <c r="A94" s="27"/>
      <c r="B94" s="49" t="str">
        <f>IF(I94&lt;&gt;"",1+MAX(A$1:$B93),"")</f>
        <v/>
      </c>
      <c r="C94" s="71"/>
      <c r="D94" s="72"/>
      <c r="E94" s="73" t="s">
        <v>44</v>
      </c>
      <c r="F94" s="55"/>
      <c r="G94" s="60"/>
      <c r="H94" s="61"/>
      <c r="I94" s="74"/>
      <c r="J94" s="56" t="s">
        <v>27</v>
      </c>
      <c r="K94" s="56" t="s">
        <v>27</v>
      </c>
      <c r="L94" s="57" t="str">
        <f t="shared" si="70"/>
        <v/>
      </c>
      <c r="M94" s="57" t="str">
        <f t="shared" si="71"/>
        <v/>
      </c>
      <c r="N94" s="58" t="str">
        <f t="shared" si="72"/>
        <v/>
      </c>
      <c r="O94" s="3"/>
      <c r="P94" s="2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78" x14ac:dyDescent="0.3">
      <c r="A95" s="27"/>
      <c r="B95" s="49">
        <f>IF(I95&lt;&gt;"",1+MAX(A$1:$B94),"")</f>
        <v>49</v>
      </c>
      <c r="C95" s="80" t="s">
        <v>74</v>
      </c>
      <c r="D95" s="80"/>
      <c r="E95" s="142" t="s">
        <v>160</v>
      </c>
      <c r="F95" s="139">
        <v>950.67</v>
      </c>
      <c r="G95" s="54">
        <v>0.1</v>
      </c>
      <c r="H95" s="55">
        <f t="shared" ref="H95:H96" si="81">F95*(1+G95)</f>
        <v>1045.7370000000001</v>
      </c>
      <c r="I95" s="79" t="s">
        <v>49</v>
      </c>
      <c r="J95" s="56">
        <v>3.25</v>
      </c>
      <c r="K95" s="56">
        <v>0.6</v>
      </c>
      <c r="L95" s="57">
        <f t="shared" si="70"/>
        <v>3398.6452500000005</v>
      </c>
      <c r="M95" s="57">
        <f t="shared" si="71"/>
        <v>627.44220000000007</v>
      </c>
      <c r="N95" s="58">
        <f t="shared" si="72"/>
        <v>4026.0874500000004</v>
      </c>
      <c r="P95" s="2"/>
    </row>
    <row r="96" spans="1:30" ht="78" x14ac:dyDescent="0.3">
      <c r="A96" s="27"/>
      <c r="B96" s="49">
        <f>IF(I96&lt;&gt;"",1+MAX(A$1:$B95),"")</f>
        <v>50</v>
      </c>
      <c r="C96" s="80" t="s">
        <v>74</v>
      </c>
      <c r="D96" s="80"/>
      <c r="E96" s="142" t="s">
        <v>161</v>
      </c>
      <c r="F96" s="139">
        <v>468.57</v>
      </c>
      <c r="G96" s="54">
        <v>0.1</v>
      </c>
      <c r="H96" s="55">
        <f t="shared" si="81"/>
        <v>515.42700000000002</v>
      </c>
      <c r="I96" s="79" t="s">
        <v>49</v>
      </c>
      <c r="J96" s="56">
        <v>2</v>
      </c>
      <c r="K96" s="56">
        <v>4.5</v>
      </c>
      <c r="L96" s="57">
        <f t="shared" si="70"/>
        <v>1030.854</v>
      </c>
      <c r="M96" s="57">
        <f t="shared" si="71"/>
        <v>2319.4214999999999</v>
      </c>
      <c r="N96" s="58">
        <f t="shared" si="72"/>
        <v>3350.2754999999997</v>
      </c>
      <c r="P96" s="2"/>
    </row>
    <row r="97" spans="1:30" ht="78" x14ac:dyDescent="0.3">
      <c r="A97" s="27"/>
      <c r="B97" s="49">
        <f>IF(I97&lt;&gt;"",1+MAX(A$1:$B96),"")</f>
        <v>51</v>
      </c>
      <c r="C97" s="71" t="s">
        <v>74</v>
      </c>
      <c r="D97" s="80"/>
      <c r="E97" s="142" t="s">
        <v>162</v>
      </c>
      <c r="F97" s="139">
        <v>13</v>
      </c>
      <c r="G97" s="54">
        <v>0.1</v>
      </c>
      <c r="H97" s="55">
        <f t="shared" ref="H97:H104" si="82">F97*(1+G97)</f>
        <v>14.3</v>
      </c>
      <c r="I97" s="79" t="s">
        <v>49</v>
      </c>
      <c r="J97" s="56">
        <v>9</v>
      </c>
      <c r="K97" s="56">
        <v>3.5</v>
      </c>
      <c r="L97" s="57">
        <f t="shared" ref="L97:L104" si="83">IF(I97&lt;&gt;"",H97*J97,"")</f>
        <v>128.70000000000002</v>
      </c>
      <c r="M97" s="57">
        <f t="shared" ref="M97:M104" si="84">IF(I97&lt;&gt;"",H97*K97,"")</f>
        <v>50.050000000000004</v>
      </c>
      <c r="N97" s="58">
        <f t="shared" ref="N97:N104" si="85">IF(I97&lt;&gt;"",L97+M97,"")</f>
        <v>178.75000000000003</v>
      </c>
      <c r="O97" s="3"/>
      <c r="P97" s="2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x14ac:dyDescent="0.3">
      <c r="A98" s="27"/>
      <c r="B98" s="49" t="str">
        <f>IF(I98&lt;&gt;"",1+MAX(A$1:$B97),"")</f>
        <v/>
      </c>
      <c r="C98" s="80"/>
      <c r="D98" s="80"/>
      <c r="E98" s="142"/>
      <c r="F98" s="139"/>
      <c r="G98" s="54"/>
      <c r="H98" s="55"/>
      <c r="I98" s="79"/>
      <c r="J98" s="56"/>
      <c r="K98" s="56"/>
      <c r="L98" s="57"/>
      <c r="M98" s="57"/>
      <c r="N98" s="58"/>
      <c r="P98" s="2"/>
    </row>
    <row r="99" spans="1:30" x14ac:dyDescent="0.3">
      <c r="A99" s="27"/>
      <c r="B99" s="49" t="str">
        <f>IF(I99&lt;&gt;"",1+MAX(A$1:$B98),"")</f>
        <v/>
      </c>
      <c r="C99" s="80"/>
      <c r="D99" s="80"/>
      <c r="E99" s="145" t="s">
        <v>93</v>
      </c>
      <c r="F99" s="144"/>
      <c r="G99" s="54"/>
      <c r="H99" s="55"/>
      <c r="I99" s="79"/>
      <c r="J99" s="56"/>
      <c r="K99" s="56"/>
      <c r="L99" s="57"/>
      <c r="M99" s="57"/>
      <c r="N99" s="58"/>
      <c r="P99" s="2"/>
    </row>
    <row r="100" spans="1:30" x14ac:dyDescent="0.3">
      <c r="A100" s="27"/>
      <c r="B100" s="49">
        <f>IF(I100&lt;&gt;"",1+MAX(A$1:$B99),"")</f>
        <v>52</v>
      </c>
      <c r="C100" s="80" t="s">
        <v>74</v>
      </c>
      <c r="D100" s="80"/>
      <c r="E100" s="140" t="s">
        <v>163</v>
      </c>
      <c r="F100" s="139">
        <v>46.68</v>
      </c>
      <c r="G100" s="54">
        <v>0.1</v>
      </c>
      <c r="H100" s="55">
        <f t="shared" ref="H100" si="86">F100*(1+G100)</f>
        <v>51.348000000000006</v>
      </c>
      <c r="I100" s="79" t="s">
        <v>49</v>
      </c>
      <c r="J100" s="56">
        <v>3</v>
      </c>
      <c r="K100" s="56">
        <v>2.5</v>
      </c>
      <c r="L100" s="57">
        <f t="shared" ref="L100" si="87">IF(I100&lt;&gt;"",H100*J100,"")</f>
        <v>154.04400000000001</v>
      </c>
      <c r="M100" s="57">
        <f t="shared" ref="M100" si="88">IF(I100&lt;&gt;"",H100*K100,"")</f>
        <v>128.37</v>
      </c>
      <c r="N100" s="58">
        <f t="shared" ref="N100" si="89">IF(I100&lt;&gt;"",L100+M100,"")</f>
        <v>282.41399999999999</v>
      </c>
      <c r="P100" s="2"/>
    </row>
    <row r="101" spans="1:30" x14ac:dyDescent="0.3">
      <c r="A101" s="27"/>
      <c r="B101" s="49" t="str">
        <f>IF(I101&lt;&gt;"",1+MAX(A$1:$B100),"")</f>
        <v/>
      </c>
      <c r="C101" s="80"/>
      <c r="D101" s="80"/>
      <c r="E101" s="134"/>
      <c r="F101" s="84"/>
      <c r="G101" s="54"/>
      <c r="H101" s="55"/>
      <c r="I101" s="79"/>
      <c r="J101" s="56"/>
      <c r="K101" s="56"/>
      <c r="L101" s="57"/>
      <c r="M101" s="57"/>
      <c r="N101" s="58"/>
      <c r="P101" s="2"/>
    </row>
    <row r="102" spans="1:30" x14ac:dyDescent="0.3">
      <c r="A102" s="27"/>
      <c r="B102" s="49" t="str">
        <f>IF(I102&lt;&gt;"",1+MAX(A$1:$B101),"")</f>
        <v/>
      </c>
      <c r="C102" s="80"/>
      <c r="D102" s="80"/>
      <c r="E102" s="136" t="s">
        <v>56</v>
      </c>
      <c r="F102" s="84"/>
      <c r="G102" s="54"/>
      <c r="H102" s="55"/>
      <c r="I102" s="79"/>
      <c r="J102" s="56"/>
      <c r="K102" s="56"/>
      <c r="L102" s="57"/>
      <c r="M102" s="57"/>
      <c r="N102" s="58"/>
      <c r="P102" s="2"/>
    </row>
    <row r="103" spans="1:30" x14ac:dyDescent="0.3">
      <c r="A103" s="27"/>
      <c r="B103" s="49">
        <f>IF(I103&lt;&gt;"",1+MAX(A$1:$B102),"")</f>
        <v>53</v>
      </c>
      <c r="C103" s="80" t="s">
        <v>74</v>
      </c>
      <c r="D103" s="80"/>
      <c r="E103" s="140" t="s">
        <v>164</v>
      </c>
      <c r="F103" s="139">
        <v>21.56</v>
      </c>
      <c r="G103" s="54">
        <v>0.1</v>
      </c>
      <c r="H103" s="55">
        <f t="shared" si="82"/>
        <v>23.716000000000001</v>
      </c>
      <c r="I103" s="79" t="s">
        <v>48</v>
      </c>
      <c r="J103" s="56">
        <v>3.5</v>
      </c>
      <c r="K103" s="56">
        <v>6.5</v>
      </c>
      <c r="L103" s="57">
        <f t="shared" si="83"/>
        <v>83.006</v>
      </c>
      <c r="M103" s="57">
        <f t="shared" si="84"/>
        <v>154.154</v>
      </c>
      <c r="N103" s="58">
        <f t="shared" si="85"/>
        <v>237.16</v>
      </c>
      <c r="P103" s="2"/>
    </row>
    <row r="104" spans="1:30" ht="46.8" x14ac:dyDescent="0.3">
      <c r="A104" s="27"/>
      <c r="B104" s="49">
        <f>IF(I104&lt;&gt;"",1+MAX(A$1:$B103),"")</f>
        <v>54</v>
      </c>
      <c r="C104" s="80" t="s">
        <v>74</v>
      </c>
      <c r="D104" s="80"/>
      <c r="E104" s="142" t="s">
        <v>165</v>
      </c>
      <c r="F104" s="139">
        <v>6.41</v>
      </c>
      <c r="G104" s="54">
        <v>0.1</v>
      </c>
      <c r="H104" s="55">
        <f t="shared" si="82"/>
        <v>7.051000000000001</v>
      </c>
      <c r="I104" s="79" t="s">
        <v>48</v>
      </c>
      <c r="J104" s="56">
        <v>3.5</v>
      </c>
      <c r="K104" s="56">
        <v>6</v>
      </c>
      <c r="L104" s="57">
        <f t="shared" si="83"/>
        <v>24.678500000000003</v>
      </c>
      <c r="M104" s="57">
        <f t="shared" si="84"/>
        <v>42.306000000000004</v>
      </c>
      <c r="N104" s="58">
        <f t="shared" si="85"/>
        <v>66.984500000000011</v>
      </c>
      <c r="P104" s="2"/>
    </row>
    <row r="105" spans="1:30" x14ac:dyDescent="0.3">
      <c r="A105" s="27"/>
      <c r="B105" s="49" t="str">
        <f>IF(I105&lt;&gt;"",1+MAX(A$1:$B104),"")</f>
        <v/>
      </c>
      <c r="C105" s="80"/>
      <c r="D105" s="80"/>
      <c r="E105" s="81"/>
      <c r="F105" s="82"/>
      <c r="G105" s="54"/>
      <c r="H105" s="55"/>
      <c r="I105" s="79"/>
      <c r="J105" s="56"/>
      <c r="K105" s="56"/>
      <c r="L105" s="57"/>
      <c r="M105" s="57"/>
      <c r="N105" s="58"/>
      <c r="P105" s="2"/>
    </row>
    <row r="106" spans="1:30" x14ac:dyDescent="0.3">
      <c r="A106" s="27"/>
      <c r="B106" s="49" t="str">
        <f>IF(I106&lt;&gt;"",1+MAX(A$1:$B105),"")</f>
        <v/>
      </c>
      <c r="C106" s="80"/>
      <c r="D106" s="72"/>
      <c r="E106" s="73" t="s">
        <v>94</v>
      </c>
      <c r="F106" s="82"/>
      <c r="G106" s="54"/>
      <c r="H106" s="55"/>
      <c r="I106" s="79"/>
      <c r="J106" s="56"/>
      <c r="K106" s="56"/>
      <c r="L106" s="57"/>
      <c r="M106" s="57"/>
      <c r="N106" s="58"/>
      <c r="P106" s="2"/>
    </row>
    <row r="107" spans="1:30" ht="62.4" x14ac:dyDescent="0.3">
      <c r="A107" s="27"/>
      <c r="B107" s="49">
        <f>IF(I107&lt;&gt;"",1+MAX(A$1:$B106),"")</f>
        <v>55</v>
      </c>
      <c r="C107" s="80" t="s">
        <v>74</v>
      </c>
      <c r="D107" s="80"/>
      <c r="E107" s="142" t="s">
        <v>166</v>
      </c>
      <c r="F107" s="139">
        <v>1</v>
      </c>
      <c r="G107" s="54">
        <v>0</v>
      </c>
      <c r="H107" s="55">
        <f t="shared" ref="H107" si="90">F107*(1+G107)</f>
        <v>1</v>
      </c>
      <c r="I107" s="79" t="s">
        <v>28</v>
      </c>
      <c r="J107" s="56">
        <v>200</v>
      </c>
      <c r="K107" s="56">
        <v>350</v>
      </c>
      <c r="L107" s="57">
        <f t="shared" ref="L107" si="91">IF(I107&lt;&gt;"",H107*J107,"")</f>
        <v>200</v>
      </c>
      <c r="M107" s="57">
        <f t="shared" ref="M107" si="92">IF(I107&lt;&gt;"",H107*K107,"")</f>
        <v>350</v>
      </c>
      <c r="N107" s="58">
        <f t="shared" ref="N107" si="93">IF(I107&lt;&gt;"",L107+M107,"")</f>
        <v>550</v>
      </c>
      <c r="P107" s="2"/>
    </row>
    <row r="108" spans="1:30" x14ac:dyDescent="0.3">
      <c r="A108" s="27"/>
      <c r="B108" s="49" t="str">
        <f>IF(I108&lt;&gt;"",1+MAX(A$1:$B107),"")</f>
        <v/>
      </c>
      <c r="C108" s="80"/>
      <c r="D108" s="80"/>
      <c r="E108" s="81"/>
      <c r="F108" s="82"/>
      <c r="G108" s="54"/>
      <c r="H108" s="55"/>
      <c r="I108" s="79"/>
      <c r="J108" s="56"/>
      <c r="K108" s="56"/>
      <c r="L108" s="57"/>
      <c r="M108" s="57"/>
      <c r="N108" s="58"/>
      <c r="P108" s="2"/>
    </row>
    <row r="109" spans="1:30" x14ac:dyDescent="0.3">
      <c r="A109" s="27"/>
      <c r="B109" s="49" t="str">
        <f>IF(I109&lt;&gt;"",1+MAX(A$1:$B108),"")</f>
        <v/>
      </c>
      <c r="C109" s="80"/>
      <c r="D109" s="80"/>
      <c r="E109" s="81"/>
      <c r="F109" s="82"/>
      <c r="G109" s="54"/>
      <c r="H109" s="55"/>
      <c r="I109" s="79"/>
      <c r="J109" s="56"/>
      <c r="K109" s="56"/>
      <c r="L109" s="57"/>
      <c r="M109" s="57"/>
      <c r="N109" s="58"/>
      <c r="P109" s="2"/>
    </row>
    <row r="110" spans="1:30" x14ac:dyDescent="0.3">
      <c r="A110" s="27"/>
      <c r="B110" s="49" t="str">
        <f>IF(I110&lt;&gt;"",1+MAX(A$1:$B109),"")</f>
        <v/>
      </c>
      <c r="C110" s="80"/>
      <c r="D110" s="80"/>
      <c r="E110" s="136" t="s">
        <v>54</v>
      </c>
      <c r="F110" s="137"/>
      <c r="G110" s="54"/>
      <c r="H110" s="55"/>
      <c r="I110" s="79"/>
      <c r="J110" s="56"/>
      <c r="K110" s="56"/>
      <c r="L110" s="57"/>
      <c r="M110" s="57"/>
      <c r="N110" s="58"/>
      <c r="P110" s="2"/>
    </row>
    <row r="111" spans="1:30" ht="78" x14ac:dyDescent="0.3">
      <c r="A111" s="27"/>
      <c r="B111" s="49">
        <f>IF(I111&lt;&gt;"",1+MAX(A$1:$B110),"")</f>
        <v>56</v>
      </c>
      <c r="C111" s="80" t="s">
        <v>74</v>
      </c>
      <c r="D111" s="80"/>
      <c r="E111" s="142" t="s">
        <v>167</v>
      </c>
      <c r="F111" s="139">
        <v>145.21</v>
      </c>
      <c r="G111" s="54">
        <v>0.1</v>
      </c>
      <c r="H111" s="55">
        <f t="shared" ref="H111" si="94">F111*(1+G111)</f>
        <v>159.73100000000002</v>
      </c>
      <c r="I111" s="79" t="s">
        <v>48</v>
      </c>
      <c r="J111" s="56">
        <v>2.75</v>
      </c>
      <c r="K111" s="56">
        <v>0.2</v>
      </c>
      <c r="L111" s="57">
        <f t="shared" ref="L111" si="95">IF(I111&lt;&gt;"",H111*J111,"")</f>
        <v>439.26025000000004</v>
      </c>
      <c r="M111" s="57">
        <f t="shared" ref="M111" si="96">IF(I111&lt;&gt;"",H111*K111,"")</f>
        <v>31.946200000000005</v>
      </c>
      <c r="N111" s="58">
        <f t="shared" ref="N111" si="97">IF(I111&lt;&gt;"",L111+M111,"")</f>
        <v>471.20645000000002</v>
      </c>
      <c r="P111" s="2"/>
    </row>
    <row r="112" spans="1:30" ht="62.4" x14ac:dyDescent="0.3">
      <c r="A112" s="27"/>
      <c r="B112" s="49">
        <f>IF(I112&lt;&gt;"",1+MAX(A$1:$B111),"")</f>
        <v>57</v>
      </c>
      <c r="C112" s="80" t="s">
        <v>74</v>
      </c>
      <c r="D112" s="80"/>
      <c r="E112" s="142" t="s">
        <v>168</v>
      </c>
      <c r="F112" s="139">
        <v>136.5</v>
      </c>
      <c r="G112" s="54">
        <v>0.1</v>
      </c>
      <c r="H112" s="55">
        <f t="shared" ref="H112" si="98">F112*(1+G112)</f>
        <v>150.15</v>
      </c>
      <c r="I112" s="79" t="s">
        <v>48</v>
      </c>
      <c r="J112" s="56">
        <v>1.35</v>
      </c>
      <c r="K112" s="56">
        <v>1.1499999999999999</v>
      </c>
      <c r="L112" s="57">
        <f t="shared" ref="L112" si="99">IF(I112&lt;&gt;"",H112*J112,"")</f>
        <v>202.70250000000001</v>
      </c>
      <c r="M112" s="57">
        <f t="shared" ref="M112" si="100">IF(I112&lt;&gt;"",H112*K112,"")</f>
        <v>172.67249999999999</v>
      </c>
      <c r="N112" s="58">
        <f t="shared" ref="N112" si="101">IF(I112&lt;&gt;"",L112+M112,"")</f>
        <v>375.375</v>
      </c>
      <c r="P112" s="2"/>
    </row>
    <row r="113" spans="1:30" x14ac:dyDescent="0.3">
      <c r="A113" s="27"/>
      <c r="B113" s="49" t="str">
        <f>IF(I113&lt;&gt;"",1+MAX(A$1:$B112),"")</f>
        <v/>
      </c>
      <c r="C113" s="80"/>
      <c r="D113" s="80"/>
      <c r="E113" s="140"/>
      <c r="F113" s="139"/>
      <c r="G113" s="54"/>
      <c r="H113" s="55"/>
      <c r="I113" s="79"/>
      <c r="J113" s="56"/>
      <c r="K113" s="56"/>
      <c r="L113" s="57"/>
      <c r="M113" s="57"/>
      <c r="N113" s="58"/>
      <c r="P113" s="2"/>
    </row>
    <row r="114" spans="1:30" x14ac:dyDescent="0.3">
      <c r="A114" s="27"/>
      <c r="B114" s="49" t="str">
        <f>IF(I114&lt;&gt;"",1+MAX(A$1:$B113),"")</f>
        <v/>
      </c>
      <c r="C114" s="71"/>
      <c r="D114" s="72"/>
      <c r="E114" s="73" t="s">
        <v>45</v>
      </c>
      <c r="F114" s="55"/>
      <c r="G114" s="60"/>
      <c r="H114" s="61"/>
      <c r="I114" s="74"/>
      <c r="J114" s="56" t="s">
        <v>27</v>
      </c>
      <c r="K114" s="56" t="s">
        <v>27</v>
      </c>
      <c r="L114" s="57" t="str">
        <f t="shared" si="70"/>
        <v/>
      </c>
      <c r="M114" s="57" t="str">
        <f t="shared" si="71"/>
        <v/>
      </c>
      <c r="N114" s="58" t="str">
        <f t="shared" si="72"/>
        <v/>
      </c>
      <c r="O114" s="3"/>
      <c r="P114" s="2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09.2" x14ac:dyDescent="0.3">
      <c r="A115" s="27"/>
      <c r="B115" s="49">
        <f>IF(I115&lt;&gt;"",1+MAX(A$1:$B114),"")</f>
        <v>58</v>
      </c>
      <c r="C115" s="80" t="s">
        <v>82</v>
      </c>
      <c r="D115" s="80"/>
      <c r="E115" s="142" t="s">
        <v>169</v>
      </c>
      <c r="F115" s="139">
        <v>275.45</v>
      </c>
      <c r="G115" s="54">
        <v>0.1</v>
      </c>
      <c r="H115" s="55">
        <f t="shared" ref="H115" si="102">F115*(1+G115)</f>
        <v>302.995</v>
      </c>
      <c r="I115" s="53" t="s">
        <v>49</v>
      </c>
      <c r="J115" s="56">
        <v>7.5</v>
      </c>
      <c r="K115" s="56">
        <v>5</v>
      </c>
      <c r="L115" s="57">
        <f t="shared" ref="L115" si="103">IF(I115&lt;&gt;"",H115*J115,"")</f>
        <v>2272.4625000000001</v>
      </c>
      <c r="M115" s="57">
        <f t="shared" ref="M115" si="104">IF(I115&lt;&gt;"",H115*K115,"")</f>
        <v>1514.9749999999999</v>
      </c>
      <c r="N115" s="58">
        <f t="shared" ref="N115" si="105">IF(I115&lt;&gt;"",L115+M115,"")</f>
        <v>3787.4375</v>
      </c>
      <c r="P115" s="2"/>
    </row>
    <row r="116" spans="1:30" x14ac:dyDescent="0.3">
      <c r="A116" s="27"/>
      <c r="B116" s="49">
        <f>IF(I116&lt;&gt;"",1+MAX(A$1:$B115),"")</f>
        <v>59</v>
      </c>
      <c r="C116" s="71" t="s">
        <v>96</v>
      </c>
      <c r="D116" s="80"/>
      <c r="E116" s="142" t="s">
        <v>128</v>
      </c>
      <c r="F116" s="139">
        <v>86.57</v>
      </c>
      <c r="G116" s="54">
        <v>0.1</v>
      </c>
      <c r="H116" s="55">
        <f t="shared" ref="H116" si="106">F116*(1+G116)</f>
        <v>95.227000000000004</v>
      </c>
      <c r="I116" s="79" t="s">
        <v>49</v>
      </c>
      <c r="J116" s="56">
        <v>2.25</v>
      </c>
      <c r="K116" s="56">
        <v>3.25</v>
      </c>
      <c r="L116" s="57">
        <f t="shared" ref="L116" si="107">IF(I116&lt;&gt;"",H116*J116,"")</f>
        <v>214.26075</v>
      </c>
      <c r="M116" s="57">
        <f t="shared" ref="M116" si="108">IF(I116&lt;&gt;"",H116*K116,"")</f>
        <v>309.48775000000001</v>
      </c>
      <c r="N116" s="58">
        <f t="shared" ref="N116" si="109">IF(I116&lt;&gt;"",L116+M116,"")</f>
        <v>523.74850000000004</v>
      </c>
      <c r="O116" s="3"/>
      <c r="P116" s="2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x14ac:dyDescent="0.3">
      <c r="A117" s="27"/>
      <c r="B117" s="49" t="str">
        <f>IF(I117&lt;&gt;"",1+MAX(A$1:$B116),"")</f>
        <v/>
      </c>
      <c r="C117" s="80"/>
      <c r="D117" s="80"/>
      <c r="E117" s="81"/>
      <c r="F117" s="82"/>
      <c r="G117" s="54"/>
      <c r="H117" s="55"/>
      <c r="I117" s="53"/>
      <c r="J117" s="56"/>
      <c r="K117" s="56"/>
      <c r="L117" s="57"/>
      <c r="M117" s="57"/>
      <c r="N117" s="58"/>
      <c r="P117" s="2"/>
    </row>
    <row r="118" spans="1:30" x14ac:dyDescent="0.3">
      <c r="A118" s="27"/>
      <c r="B118" s="49" t="str">
        <f>IF(I118&lt;&gt;"",1+MAX(A$1:$B117),"")</f>
        <v/>
      </c>
      <c r="C118" s="80"/>
      <c r="D118" s="72"/>
      <c r="E118" s="73" t="s">
        <v>79</v>
      </c>
      <c r="F118" s="144"/>
      <c r="G118" s="54"/>
      <c r="H118" s="55"/>
      <c r="I118" s="53"/>
      <c r="J118" s="56"/>
      <c r="K118" s="56"/>
      <c r="L118" s="57"/>
      <c r="M118" s="57"/>
      <c r="N118" s="58"/>
      <c r="P118" s="2"/>
    </row>
    <row r="119" spans="1:30" ht="124.8" x14ac:dyDescent="0.3">
      <c r="A119" s="27"/>
      <c r="B119" s="49">
        <f>IF(I119&lt;&gt;"",1+MAX(A$1:$B118),"")</f>
        <v>60</v>
      </c>
      <c r="C119" s="80" t="s">
        <v>78</v>
      </c>
      <c r="D119" s="80"/>
      <c r="E119" s="142" t="s">
        <v>170</v>
      </c>
      <c r="F119" s="139">
        <v>168</v>
      </c>
      <c r="G119" s="54">
        <v>0.1</v>
      </c>
      <c r="H119" s="55">
        <f t="shared" ref="H119" si="110">F119*(1+G119)</f>
        <v>184.8</v>
      </c>
      <c r="I119" s="53" t="s">
        <v>49</v>
      </c>
      <c r="J119" s="56">
        <v>9</v>
      </c>
      <c r="K119" s="56">
        <v>4.5</v>
      </c>
      <c r="L119" s="57">
        <f t="shared" ref="L119" si="111">IF(I119&lt;&gt;"",H119*J119,"")</f>
        <v>1663.2</v>
      </c>
      <c r="M119" s="57">
        <f t="shared" ref="M119" si="112">IF(I119&lt;&gt;"",H119*K119,"")</f>
        <v>831.6</v>
      </c>
      <c r="N119" s="58">
        <f t="shared" ref="N119" si="113">IF(I119&lt;&gt;"",L119+M119,"")</f>
        <v>2494.8000000000002</v>
      </c>
      <c r="P119" s="2"/>
    </row>
    <row r="120" spans="1:30" x14ac:dyDescent="0.3">
      <c r="A120" s="27"/>
      <c r="B120" s="49" t="str">
        <f>IF(I120&lt;&gt;"",1+MAX(A$1:$B119),"")</f>
        <v/>
      </c>
      <c r="C120" s="80"/>
      <c r="D120" s="80"/>
      <c r="E120" s="81"/>
      <c r="F120" s="82"/>
      <c r="G120" s="54"/>
      <c r="H120" s="55"/>
      <c r="I120" s="53"/>
      <c r="J120" s="56"/>
      <c r="K120" s="56"/>
      <c r="L120" s="57"/>
      <c r="M120" s="57"/>
      <c r="N120" s="58"/>
      <c r="P120" s="2"/>
    </row>
    <row r="121" spans="1:30" x14ac:dyDescent="0.3">
      <c r="A121" s="27"/>
      <c r="B121" s="49" t="str">
        <f>IF(I121&lt;&gt;"",1+MAX(A$1:$B120),"")</f>
        <v/>
      </c>
      <c r="C121" s="71"/>
      <c r="D121" s="72"/>
      <c r="E121" s="73" t="s">
        <v>46</v>
      </c>
      <c r="F121" s="55"/>
      <c r="G121" s="60"/>
      <c r="H121" s="61"/>
      <c r="I121" s="74"/>
      <c r="J121" s="56" t="s">
        <v>27</v>
      </c>
      <c r="K121" s="56" t="s">
        <v>27</v>
      </c>
      <c r="L121" s="57" t="str">
        <f t="shared" si="70"/>
        <v/>
      </c>
      <c r="M121" s="57" t="str">
        <f t="shared" si="71"/>
        <v/>
      </c>
      <c r="N121" s="58" t="str">
        <f t="shared" si="72"/>
        <v/>
      </c>
      <c r="O121" s="3"/>
      <c r="P121" s="2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93.6" x14ac:dyDescent="0.3">
      <c r="A122" s="27"/>
      <c r="B122" s="49">
        <f>IF(I122&lt;&gt;"",1+MAX(A$1:$B121),"")</f>
        <v>61</v>
      </c>
      <c r="C122" s="80" t="s">
        <v>97</v>
      </c>
      <c r="D122" s="51"/>
      <c r="E122" s="142" t="s">
        <v>171</v>
      </c>
      <c r="F122" s="139">
        <v>839.22</v>
      </c>
      <c r="G122" s="60">
        <v>0.1</v>
      </c>
      <c r="H122" s="61">
        <f t="shared" ref="H122:H127" si="114">(1+G122)*F122</f>
        <v>923.14200000000005</v>
      </c>
      <c r="I122" s="79" t="s">
        <v>49</v>
      </c>
      <c r="J122" s="56">
        <v>1.1000000000000001</v>
      </c>
      <c r="K122" s="56">
        <v>0.5</v>
      </c>
      <c r="L122" s="57">
        <f t="shared" si="70"/>
        <v>1015.4562000000002</v>
      </c>
      <c r="M122" s="57">
        <f t="shared" si="71"/>
        <v>461.57100000000003</v>
      </c>
      <c r="N122" s="58">
        <f t="shared" si="72"/>
        <v>1477.0272000000002</v>
      </c>
      <c r="P122" s="2"/>
    </row>
    <row r="123" spans="1:30" ht="93.6" x14ac:dyDescent="0.3">
      <c r="A123" s="27"/>
      <c r="B123" s="49">
        <f>IF(I123&lt;&gt;"",1+MAX(A$1:$B122),"")</f>
        <v>62</v>
      </c>
      <c r="C123" s="80" t="s">
        <v>82</v>
      </c>
      <c r="D123" s="51"/>
      <c r="E123" s="142" t="s">
        <v>172</v>
      </c>
      <c r="F123" s="139">
        <v>258.41000000000003</v>
      </c>
      <c r="G123" s="60">
        <v>0.1</v>
      </c>
      <c r="H123" s="61">
        <f t="shared" ref="H123" si="115">(1+G123)*F123</f>
        <v>284.25100000000003</v>
      </c>
      <c r="I123" s="79" t="s">
        <v>49</v>
      </c>
      <c r="J123" s="56">
        <v>1.1000000000000001</v>
      </c>
      <c r="K123" s="56">
        <v>0.5</v>
      </c>
      <c r="L123" s="57">
        <f t="shared" ref="L123" si="116">IF(I123&lt;&gt;"",H123*J123,"")</f>
        <v>312.67610000000008</v>
      </c>
      <c r="M123" s="57">
        <f t="shared" ref="M123" si="117">IF(I123&lt;&gt;"",H123*K123,"")</f>
        <v>142.12550000000002</v>
      </c>
      <c r="N123" s="58">
        <f t="shared" ref="N123" si="118">IF(I123&lt;&gt;"",L123+M123,"")</f>
        <v>454.80160000000012</v>
      </c>
      <c r="P123" s="2"/>
    </row>
    <row r="124" spans="1:30" ht="62.4" x14ac:dyDescent="0.3">
      <c r="A124" s="27"/>
      <c r="B124" s="49">
        <f>IF(I124&lt;&gt;"",1+MAX(A$1:$B123),"")</f>
        <v>63</v>
      </c>
      <c r="C124" s="71" t="s">
        <v>96</v>
      </c>
      <c r="D124" s="80"/>
      <c r="E124" s="142" t="s">
        <v>130</v>
      </c>
      <c r="F124" s="139">
        <v>97.89</v>
      </c>
      <c r="G124" s="54">
        <v>0.1</v>
      </c>
      <c r="H124" s="55">
        <f t="shared" si="114"/>
        <v>107.67900000000002</v>
      </c>
      <c r="I124" s="79" t="s">
        <v>49</v>
      </c>
      <c r="J124" s="56">
        <v>1.55</v>
      </c>
      <c r="K124" s="56">
        <v>0.85</v>
      </c>
      <c r="L124" s="57">
        <f t="shared" si="70"/>
        <v>166.90245000000002</v>
      </c>
      <c r="M124" s="57">
        <f t="shared" si="71"/>
        <v>91.527150000000006</v>
      </c>
      <c r="N124" s="58">
        <f t="shared" si="72"/>
        <v>258.42960000000005</v>
      </c>
      <c r="O124" s="3"/>
      <c r="P124" s="2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78" x14ac:dyDescent="0.3">
      <c r="A125" s="27"/>
      <c r="B125" s="49">
        <f>IF(I125&lt;&gt;"",1+MAX(A$1:$B124),"")</f>
        <v>64</v>
      </c>
      <c r="C125" s="71" t="s">
        <v>87</v>
      </c>
      <c r="D125" s="80"/>
      <c r="E125" s="142" t="s">
        <v>173</v>
      </c>
      <c r="F125" s="139">
        <f>851+46.59</f>
        <v>897.59</v>
      </c>
      <c r="G125" s="54">
        <v>0.1</v>
      </c>
      <c r="H125" s="55">
        <f t="shared" ref="H125:H126" si="119">(1+G125)*F125</f>
        <v>987.34900000000016</v>
      </c>
      <c r="I125" s="79" t="s">
        <v>49</v>
      </c>
      <c r="J125" s="56">
        <v>1.1499999999999999</v>
      </c>
      <c r="K125" s="56">
        <v>0.55000000000000004</v>
      </c>
      <c r="L125" s="57">
        <f t="shared" ref="L125:L126" si="120">IF(I125&lt;&gt;"",H125*J125,"")</f>
        <v>1135.45135</v>
      </c>
      <c r="M125" s="57">
        <f t="shared" ref="M125:M126" si="121">IF(I125&lt;&gt;"",H125*K125,"")</f>
        <v>543.04195000000016</v>
      </c>
      <c r="N125" s="58">
        <f t="shared" ref="N125:N126" si="122">IF(I125&lt;&gt;"",L125+M125,"")</f>
        <v>1678.4933000000001</v>
      </c>
      <c r="O125" s="3"/>
      <c r="P125" s="2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x14ac:dyDescent="0.3">
      <c r="A126" s="27"/>
      <c r="B126" s="49">
        <f>IF(I126&lt;&gt;"",1+MAX(A$1:$B125),"")</f>
        <v>65</v>
      </c>
      <c r="C126" s="80" t="s">
        <v>87</v>
      </c>
      <c r="D126" s="51"/>
      <c r="E126" s="140" t="s">
        <v>95</v>
      </c>
      <c r="F126" s="139">
        <v>437.37</v>
      </c>
      <c r="G126" s="60">
        <v>0.1</v>
      </c>
      <c r="H126" s="61">
        <f t="shared" si="119"/>
        <v>481.10700000000003</v>
      </c>
      <c r="I126" s="79" t="s">
        <v>49</v>
      </c>
      <c r="J126" s="56">
        <v>1.3</v>
      </c>
      <c r="K126" s="56">
        <v>0.6</v>
      </c>
      <c r="L126" s="57">
        <f t="shared" si="120"/>
        <v>625.43910000000005</v>
      </c>
      <c r="M126" s="57">
        <f t="shared" si="121"/>
        <v>288.66419999999999</v>
      </c>
      <c r="N126" s="58">
        <f t="shared" si="122"/>
        <v>914.10329999999999</v>
      </c>
      <c r="P126" s="2"/>
    </row>
    <row r="127" spans="1:30" x14ac:dyDescent="0.3">
      <c r="A127" s="27"/>
      <c r="B127" s="49">
        <f>IF(I127&lt;&gt;"",1+MAX(A$1:$B126),"")</f>
        <v>66</v>
      </c>
      <c r="C127" s="71" t="s">
        <v>77</v>
      </c>
      <c r="D127" s="80"/>
      <c r="E127" s="142" t="s">
        <v>132</v>
      </c>
      <c r="F127" s="139">
        <v>2</v>
      </c>
      <c r="G127" s="54">
        <v>0</v>
      </c>
      <c r="H127" s="55">
        <f t="shared" si="114"/>
        <v>2</v>
      </c>
      <c r="I127" s="79" t="s">
        <v>28</v>
      </c>
      <c r="J127" s="56">
        <v>65</v>
      </c>
      <c r="K127" s="56">
        <v>20</v>
      </c>
      <c r="L127" s="57">
        <f t="shared" si="70"/>
        <v>130</v>
      </c>
      <c r="M127" s="57">
        <f t="shared" si="71"/>
        <v>40</v>
      </c>
      <c r="N127" s="58">
        <f t="shared" si="72"/>
        <v>170</v>
      </c>
      <c r="O127" s="3"/>
      <c r="P127" s="2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x14ac:dyDescent="0.3">
      <c r="A128" s="27"/>
      <c r="B128" s="49" t="str">
        <f>IF(I128&lt;&gt;"",1+MAX(A$1:$B127),"")</f>
        <v/>
      </c>
      <c r="C128" s="51"/>
      <c r="D128" s="51"/>
      <c r="E128" s="52"/>
      <c r="F128" s="55"/>
      <c r="G128" s="60"/>
      <c r="H128" s="61"/>
      <c r="I128" s="53"/>
      <c r="J128" s="56" t="s">
        <v>27</v>
      </c>
      <c r="K128" s="56" t="s">
        <v>27</v>
      </c>
      <c r="L128" s="57" t="str">
        <f t="shared" ref="L128" si="123">IF(I128&lt;&gt;"",H128*J128,"")</f>
        <v/>
      </c>
      <c r="M128" s="57" t="str">
        <f t="shared" ref="M128" si="124">IF(I128&lt;&gt;"",H128*K128,"")</f>
        <v/>
      </c>
      <c r="N128" s="58" t="str">
        <f t="shared" ref="N128" si="125">IF(I128&lt;&gt;"",L128+M128,"")</f>
        <v/>
      </c>
      <c r="P128" s="2"/>
    </row>
    <row r="129" spans="1:30" x14ac:dyDescent="0.3">
      <c r="A129" s="18"/>
      <c r="B129" s="49" t="str">
        <f>IF(I129&lt;&gt;"",1+MAX(A$1:$B128),"")</f>
        <v/>
      </c>
      <c r="C129" s="50"/>
      <c r="D129" s="53"/>
      <c r="E129" s="62" t="s">
        <v>2</v>
      </c>
      <c r="F129" s="59"/>
      <c r="G129" s="59"/>
      <c r="H129" s="55"/>
      <c r="I129" s="59"/>
      <c r="J129" s="78" t="s">
        <v>27</v>
      </c>
      <c r="K129" s="78" t="s">
        <v>27</v>
      </c>
      <c r="L129" s="64">
        <f>SUM(L75:L128)</f>
        <v>25676.903096428581</v>
      </c>
      <c r="M129" s="64">
        <f>SUM(M75:M128)</f>
        <v>14929.300875000003</v>
      </c>
      <c r="N129" s="65">
        <f>SUM(N75:N128)</f>
        <v>40606.203971428578</v>
      </c>
      <c r="O129" s="4"/>
      <c r="P129" s="2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x14ac:dyDescent="0.3">
      <c r="A130" s="27"/>
      <c r="B130" s="49" t="str">
        <f>IF(I130&lt;&gt;"",1+MAX(A$1:$B129),"")</f>
        <v/>
      </c>
      <c r="C130" s="66"/>
      <c r="D130" s="67">
        <v>10</v>
      </c>
      <c r="E130" s="68" t="s">
        <v>47</v>
      </c>
      <c r="F130" s="67"/>
      <c r="G130" s="67"/>
      <c r="H130" s="67"/>
      <c r="I130" s="67"/>
      <c r="J130" s="69" t="s">
        <v>27</v>
      </c>
      <c r="K130" s="69" t="s">
        <v>27</v>
      </c>
      <c r="L130" s="67"/>
      <c r="M130" s="67"/>
      <c r="N130" s="70"/>
      <c r="P130" s="2"/>
    </row>
    <row r="131" spans="1:30" x14ac:dyDescent="0.3">
      <c r="A131" s="27"/>
      <c r="B131" s="49" t="str">
        <f>IF(I131&lt;&gt;"",1+MAX(A$1:$B130),"")</f>
        <v/>
      </c>
      <c r="C131" s="51"/>
      <c r="D131" s="72"/>
      <c r="E131" s="125" t="s">
        <v>98</v>
      </c>
      <c r="F131" s="84"/>
      <c r="G131" s="60"/>
      <c r="H131" s="61"/>
      <c r="I131" s="79"/>
      <c r="J131" s="56" t="s">
        <v>27</v>
      </c>
      <c r="K131" s="56" t="s">
        <v>27</v>
      </c>
      <c r="L131" s="57" t="str">
        <f t="shared" ref="L131:L132" si="126">IF(I131&lt;&gt;"",H131*J131,"")</f>
        <v/>
      </c>
      <c r="M131" s="57" t="str">
        <f t="shared" ref="M131:M132" si="127">IF(I131&lt;&gt;"",H131*K131,"")</f>
        <v/>
      </c>
      <c r="N131" s="58" t="str">
        <f t="shared" ref="N131:N132" si="128">IF(I131&lt;&gt;"",L131+M131,"")</f>
        <v/>
      </c>
      <c r="P131" s="2"/>
    </row>
    <row r="132" spans="1:30" ht="62.4" x14ac:dyDescent="0.3">
      <c r="A132" s="27"/>
      <c r="B132" s="49">
        <f>IF(I132&lt;&gt;"",1+MAX(A$1:$B131),"")</f>
        <v>67</v>
      </c>
      <c r="C132" s="80" t="s">
        <v>114</v>
      </c>
      <c r="D132" s="80"/>
      <c r="E132" s="143" t="s">
        <v>110</v>
      </c>
      <c r="F132" s="139">
        <v>2</v>
      </c>
      <c r="G132" s="60">
        <v>0</v>
      </c>
      <c r="H132" s="61">
        <f t="shared" ref="H132" si="129">(1+G132)*F132</f>
        <v>2</v>
      </c>
      <c r="I132" s="79" t="s">
        <v>28</v>
      </c>
      <c r="J132" s="148">
        <v>125</v>
      </c>
      <c r="K132" s="148">
        <v>0</v>
      </c>
      <c r="L132" s="57">
        <f t="shared" si="126"/>
        <v>250</v>
      </c>
      <c r="M132" s="57">
        <f t="shared" si="127"/>
        <v>0</v>
      </c>
      <c r="N132" s="58">
        <f t="shared" si="128"/>
        <v>250</v>
      </c>
      <c r="P132" s="2"/>
    </row>
    <row r="133" spans="1:30" ht="62.4" x14ac:dyDescent="0.3">
      <c r="A133" s="27"/>
      <c r="B133" s="49">
        <f>IF(I133&lt;&gt;"",1+MAX(A$1:$B132),"")</f>
        <v>68</v>
      </c>
      <c r="C133" s="80" t="s">
        <v>114</v>
      </c>
      <c r="D133" s="80"/>
      <c r="E133" s="143" t="s">
        <v>111</v>
      </c>
      <c r="F133" s="139">
        <v>3</v>
      </c>
      <c r="G133" s="60">
        <v>0</v>
      </c>
      <c r="H133" s="61">
        <f t="shared" ref="H133:H145" si="130">(1+G133)*F133</f>
        <v>3</v>
      </c>
      <c r="I133" s="79" t="s">
        <v>28</v>
      </c>
      <c r="J133" s="148">
        <v>185</v>
      </c>
      <c r="K133" s="148">
        <v>0</v>
      </c>
      <c r="L133" s="57">
        <f t="shared" ref="L133:L145" si="131">IF(I133&lt;&gt;"",H133*J133,"")</f>
        <v>555</v>
      </c>
      <c r="M133" s="57">
        <f t="shared" ref="M133:M145" si="132">IF(I133&lt;&gt;"",H133*K133,"")</f>
        <v>0</v>
      </c>
      <c r="N133" s="58">
        <f t="shared" ref="N133:N145" si="133">IF(I133&lt;&gt;"",L133+M133,"")</f>
        <v>555</v>
      </c>
      <c r="P133" s="2"/>
    </row>
    <row r="134" spans="1:30" ht="46.8" x14ac:dyDescent="0.3">
      <c r="A134" s="27"/>
      <c r="B134" s="49">
        <f>IF(I134&lt;&gt;"",1+MAX(A$1:$B133),"")</f>
        <v>69</v>
      </c>
      <c r="C134" s="80" t="s">
        <v>114</v>
      </c>
      <c r="D134" s="80"/>
      <c r="E134" s="143" t="s">
        <v>99</v>
      </c>
      <c r="F134" s="139">
        <v>2</v>
      </c>
      <c r="G134" s="60">
        <v>0</v>
      </c>
      <c r="H134" s="61">
        <f t="shared" si="130"/>
        <v>2</v>
      </c>
      <c r="I134" s="79" t="s">
        <v>28</v>
      </c>
      <c r="J134" s="148">
        <v>95</v>
      </c>
      <c r="K134" s="148">
        <v>0</v>
      </c>
      <c r="L134" s="57">
        <f t="shared" si="131"/>
        <v>190</v>
      </c>
      <c r="M134" s="57">
        <f t="shared" si="132"/>
        <v>0</v>
      </c>
      <c r="N134" s="58">
        <f t="shared" si="133"/>
        <v>190</v>
      </c>
      <c r="P134" s="2"/>
    </row>
    <row r="135" spans="1:30" ht="62.4" x14ac:dyDescent="0.3">
      <c r="A135" s="27"/>
      <c r="B135" s="49">
        <f>IF(I135&lt;&gt;"",1+MAX(A$1:$B134),"")</f>
        <v>70</v>
      </c>
      <c r="C135" s="80" t="s">
        <v>114</v>
      </c>
      <c r="D135" s="80"/>
      <c r="E135" s="143" t="s">
        <v>100</v>
      </c>
      <c r="F135" s="139">
        <v>5</v>
      </c>
      <c r="G135" s="60">
        <v>0</v>
      </c>
      <c r="H135" s="61">
        <f t="shared" si="130"/>
        <v>5</v>
      </c>
      <c r="I135" s="79" t="s">
        <v>28</v>
      </c>
      <c r="J135" s="148">
        <v>75</v>
      </c>
      <c r="K135" s="148">
        <v>0</v>
      </c>
      <c r="L135" s="57">
        <f t="shared" si="131"/>
        <v>375</v>
      </c>
      <c r="M135" s="57">
        <f t="shared" si="132"/>
        <v>0</v>
      </c>
      <c r="N135" s="58">
        <f t="shared" si="133"/>
        <v>375</v>
      </c>
      <c r="P135" s="2"/>
    </row>
    <row r="136" spans="1:30" ht="46.8" x14ac:dyDescent="0.3">
      <c r="A136" s="27"/>
      <c r="B136" s="49">
        <f>IF(I136&lt;&gt;"",1+MAX(A$1:$B135),"")</f>
        <v>71</v>
      </c>
      <c r="C136" s="80" t="s">
        <v>114</v>
      </c>
      <c r="D136" s="80"/>
      <c r="E136" s="143" t="s">
        <v>101</v>
      </c>
      <c r="F136" s="139">
        <v>1</v>
      </c>
      <c r="G136" s="60">
        <v>0</v>
      </c>
      <c r="H136" s="61">
        <f t="shared" si="130"/>
        <v>1</v>
      </c>
      <c r="I136" s="79" t="s">
        <v>28</v>
      </c>
      <c r="J136" s="148">
        <v>110</v>
      </c>
      <c r="K136" s="148">
        <v>0</v>
      </c>
      <c r="L136" s="57">
        <f t="shared" si="131"/>
        <v>110</v>
      </c>
      <c r="M136" s="57">
        <f t="shared" si="132"/>
        <v>0</v>
      </c>
      <c r="N136" s="58">
        <f t="shared" si="133"/>
        <v>110</v>
      </c>
      <c r="P136" s="2"/>
    </row>
    <row r="137" spans="1:30" ht="46.8" x14ac:dyDescent="0.3">
      <c r="A137" s="27"/>
      <c r="B137" s="49">
        <f>IF(I137&lt;&gt;"",1+MAX(A$1:$B136),"")</f>
        <v>72</v>
      </c>
      <c r="C137" s="80" t="s">
        <v>114</v>
      </c>
      <c r="D137" s="80"/>
      <c r="E137" s="143" t="s">
        <v>102</v>
      </c>
      <c r="F137" s="139">
        <v>1</v>
      </c>
      <c r="G137" s="60">
        <v>0</v>
      </c>
      <c r="H137" s="61">
        <f t="shared" si="130"/>
        <v>1</v>
      </c>
      <c r="I137" s="79" t="s">
        <v>28</v>
      </c>
      <c r="J137" s="148">
        <v>95</v>
      </c>
      <c r="K137" s="148">
        <v>0</v>
      </c>
      <c r="L137" s="57">
        <f t="shared" si="131"/>
        <v>95</v>
      </c>
      <c r="M137" s="57">
        <f t="shared" si="132"/>
        <v>0</v>
      </c>
      <c r="N137" s="58">
        <f t="shared" si="133"/>
        <v>95</v>
      </c>
      <c r="P137" s="2"/>
    </row>
    <row r="138" spans="1:30" ht="62.4" x14ac:dyDescent="0.3">
      <c r="A138" s="27"/>
      <c r="B138" s="49">
        <f>IF(I138&lt;&gt;"",1+MAX(A$1:$B137),"")</f>
        <v>73</v>
      </c>
      <c r="C138" s="80" t="s">
        <v>114</v>
      </c>
      <c r="D138" s="51"/>
      <c r="E138" s="143" t="s">
        <v>108</v>
      </c>
      <c r="F138" s="139">
        <v>1</v>
      </c>
      <c r="G138" s="60">
        <v>0</v>
      </c>
      <c r="H138" s="61">
        <f t="shared" si="130"/>
        <v>1</v>
      </c>
      <c r="I138" s="79" t="s">
        <v>28</v>
      </c>
      <c r="J138" s="148">
        <v>700</v>
      </c>
      <c r="K138" s="148">
        <v>0</v>
      </c>
      <c r="L138" s="57">
        <f t="shared" si="131"/>
        <v>700</v>
      </c>
      <c r="M138" s="57">
        <f t="shared" si="132"/>
        <v>0</v>
      </c>
      <c r="N138" s="58">
        <f t="shared" si="133"/>
        <v>700</v>
      </c>
      <c r="P138" s="2"/>
    </row>
    <row r="139" spans="1:30" ht="62.4" x14ac:dyDescent="0.3">
      <c r="A139" s="27"/>
      <c r="B139" s="49">
        <f>IF(I139&lt;&gt;"",1+MAX(A$1:$B138),"")</f>
        <v>74</v>
      </c>
      <c r="C139" s="80" t="s">
        <v>114</v>
      </c>
      <c r="D139" s="51"/>
      <c r="E139" s="143" t="s">
        <v>109</v>
      </c>
      <c r="F139" s="139">
        <v>1</v>
      </c>
      <c r="G139" s="60">
        <v>0</v>
      </c>
      <c r="H139" s="61">
        <f t="shared" si="130"/>
        <v>1</v>
      </c>
      <c r="I139" s="79" t="s">
        <v>28</v>
      </c>
      <c r="J139" s="148">
        <v>550</v>
      </c>
      <c r="K139" s="148">
        <v>0</v>
      </c>
      <c r="L139" s="57">
        <f t="shared" si="131"/>
        <v>550</v>
      </c>
      <c r="M139" s="57">
        <f t="shared" si="132"/>
        <v>0</v>
      </c>
      <c r="N139" s="58">
        <f t="shared" si="133"/>
        <v>550</v>
      </c>
      <c r="P139" s="2"/>
    </row>
    <row r="140" spans="1:30" ht="46.8" x14ac:dyDescent="0.3">
      <c r="A140" s="27"/>
      <c r="B140" s="49">
        <f>IF(I140&lt;&gt;"",1+MAX(A$1:$B139),"")</f>
        <v>75</v>
      </c>
      <c r="C140" s="80" t="s">
        <v>114</v>
      </c>
      <c r="D140" s="51"/>
      <c r="E140" s="143" t="s">
        <v>103</v>
      </c>
      <c r="F140" s="139">
        <v>2</v>
      </c>
      <c r="G140" s="60">
        <v>0</v>
      </c>
      <c r="H140" s="61">
        <f t="shared" si="130"/>
        <v>2</v>
      </c>
      <c r="I140" s="79" t="s">
        <v>28</v>
      </c>
      <c r="J140" s="148">
        <v>45</v>
      </c>
      <c r="K140" s="148">
        <v>0</v>
      </c>
      <c r="L140" s="57">
        <f t="shared" si="131"/>
        <v>90</v>
      </c>
      <c r="M140" s="57">
        <f t="shared" si="132"/>
        <v>0</v>
      </c>
      <c r="N140" s="58">
        <f t="shared" si="133"/>
        <v>90</v>
      </c>
      <c r="P140" s="2"/>
    </row>
    <row r="141" spans="1:30" ht="93.6" x14ac:dyDescent="0.3">
      <c r="A141" s="27"/>
      <c r="B141" s="49">
        <f>IF(I141&lt;&gt;"",1+MAX(A$1:$B140),"")</f>
        <v>76</v>
      </c>
      <c r="C141" s="80" t="s">
        <v>114</v>
      </c>
      <c r="D141" s="51"/>
      <c r="E141" s="143" t="s">
        <v>174</v>
      </c>
      <c r="F141" s="139">
        <v>7</v>
      </c>
      <c r="G141" s="60">
        <v>0</v>
      </c>
      <c r="H141" s="61">
        <f t="shared" si="130"/>
        <v>7</v>
      </c>
      <c r="I141" s="79" t="s">
        <v>28</v>
      </c>
      <c r="J141" s="148">
        <v>275</v>
      </c>
      <c r="K141" s="148">
        <v>0</v>
      </c>
      <c r="L141" s="57">
        <f t="shared" si="131"/>
        <v>1925</v>
      </c>
      <c r="M141" s="57">
        <f t="shared" si="132"/>
        <v>0</v>
      </c>
      <c r="N141" s="58">
        <f t="shared" si="133"/>
        <v>1925</v>
      </c>
      <c r="P141" s="2"/>
    </row>
    <row r="142" spans="1:30" ht="78" x14ac:dyDescent="0.3">
      <c r="A142" s="27"/>
      <c r="B142" s="49">
        <f>IF(I142&lt;&gt;"",1+MAX(A$1:$B141),"")</f>
        <v>77</v>
      </c>
      <c r="C142" s="80" t="s">
        <v>114</v>
      </c>
      <c r="D142" s="51"/>
      <c r="E142" s="143" t="s">
        <v>175</v>
      </c>
      <c r="F142" s="139">
        <v>2</v>
      </c>
      <c r="G142" s="60">
        <v>0</v>
      </c>
      <c r="H142" s="61">
        <f t="shared" si="130"/>
        <v>2</v>
      </c>
      <c r="I142" s="79" t="s">
        <v>28</v>
      </c>
      <c r="J142" s="148">
        <v>275</v>
      </c>
      <c r="K142" s="148">
        <v>0</v>
      </c>
      <c r="L142" s="57">
        <f t="shared" si="131"/>
        <v>550</v>
      </c>
      <c r="M142" s="57">
        <f t="shared" si="132"/>
        <v>0</v>
      </c>
      <c r="N142" s="58">
        <f t="shared" si="133"/>
        <v>550</v>
      </c>
      <c r="P142" s="2"/>
    </row>
    <row r="143" spans="1:30" ht="62.4" x14ac:dyDescent="0.3">
      <c r="A143" s="27"/>
      <c r="B143" s="49">
        <f>IF(I143&lt;&gt;"",1+MAX(A$1:$B142),"")</f>
        <v>78</v>
      </c>
      <c r="C143" s="80" t="s">
        <v>114</v>
      </c>
      <c r="D143" s="51"/>
      <c r="E143" s="143" t="s">
        <v>104</v>
      </c>
      <c r="F143" s="139">
        <v>3</v>
      </c>
      <c r="G143" s="60">
        <v>0</v>
      </c>
      <c r="H143" s="61">
        <f t="shared" si="130"/>
        <v>3</v>
      </c>
      <c r="I143" s="79" t="s">
        <v>28</v>
      </c>
      <c r="J143" s="148">
        <v>95</v>
      </c>
      <c r="K143" s="148">
        <v>15</v>
      </c>
      <c r="L143" s="57">
        <f t="shared" si="131"/>
        <v>285</v>
      </c>
      <c r="M143" s="57">
        <f t="shared" si="132"/>
        <v>45</v>
      </c>
      <c r="N143" s="58">
        <f t="shared" si="133"/>
        <v>330</v>
      </c>
      <c r="P143" s="2"/>
    </row>
    <row r="144" spans="1:30" ht="62.4" x14ac:dyDescent="0.3">
      <c r="A144" s="27"/>
      <c r="B144" s="49">
        <f>IF(I144&lt;&gt;"",1+MAX(A$1:$B143),"")</f>
        <v>79</v>
      </c>
      <c r="C144" s="80" t="s">
        <v>114</v>
      </c>
      <c r="D144" s="51"/>
      <c r="E144" s="143" t="s">
        <v>105</v>
      </c>
      <c r="F144" s="139">
        <v>1</v>
      </c>
      <c r="G144" s="60">
        <v>0</v>
      </c>
      <c r="H144" s="61">
        <f t="shared" si="130"/>
        <v>1</v>
      </c>
      <c r="I144" s="79" t="s">
        <v>28</v>
      </c>
      <c r="J144" s="148">
        <v>110</v>
      </c>
      <c r="K144" s="148">
        <v>15</v>
      </c>
      <c r="L144" s="57">
        <f t="shared" si="131"/>
        <v>110</v>
      </c>
      <c r="M144" s="57">
        <f t="shared" si="132"/>
        <v>15</v>
      </c>
      <c r="N144" s="58">
        <f t="shared" si="133"/>
        <v>125</v>
      </c>
      <c r="P144" s="2"/>
    </row>
    <row r="145" spans="1:30" ht="46.8" x14ac:dyDescent="0.3">
      <c r="A145" s="27"/>
      <c r="B145" s="49">
        <f>IF(I145&lt;&gt;"",1+MAX(A$1:$B144),"")</f>
        <v>80</v>
      </c>
      <c r="C145" s="80" t="s">
        <v>114</v>
      </c>
      <c r="D145" s="51"/>
      <c r="E145" s="143" t="s">
        <v>106</v>
      </c>
      <c r="F145" s="139">
        <v>1</v>
      </c>
      <c r="G145" s="60">
        <v>0</v>
      </c>
      <c r="H145" s="61">
        <f t="shared" si="130"/>
        <v>1</v>
      </c>
      <c r="I145" s="79" t="s">
        <v>28</v>
      </c>
      <c r="J145" s="148">
        <v>65</v>
      </c>
      <c r="K145" s="148">
        <v>0</v>
      </c>
      <c r="L145" s="57">
        <f t="shared" si="131"/>
        <v>65</v>
      </c>
      <c r="M145" s="57">
        <f t="shared" si="132"/>
        <v>0</v>
      </c>
      <c r="N145" s="58">
        <f t="shared" si="133"/>
        <v>65</v>
      </c>
      <c r="P145" s="2"/>
    </row>
    <row r="146" spans="1:30" ht="93.6" x14ac:dyDescent="0.3">
      <c r="A146" s="27"/>
      <c r="B146" s="49">
        <f>IF(I146&lt;&gt;"",1+MAX(A$1:$B145),"")</f>
        <v>81</v>
      </c>
      <c r="C146" s="80" t="s">
        <v>114</v>
      </c>
      <c r="D146" s="51"/>
      <c r="E146" s="143" t="s">
        <v>176</v>
      </c>
      <c r="F146" s="55">
        <v>8</v>
      </c>
      <c r="G146" s="60">
        <v>0</v>
      </c>
      <c r="H146" s="61">
        <f t="shared" ref="H146:H150" si="134">(1+G146)*F146</f>
        <v>8</v>
      </c>
      <c r="I146" s="79" t="s">
        <v>28</v>
      </c>
      <c r="J146" s="148">
        <v>165</v>
      </c>
      <c r="K146" s="148">
        <v>20</v>
      </c>
      <c r="L146" s="57">
        <f t="shared" ref="L146:L150" si="135">IF(I146&lt;&gt;"",H146*J146,"")</f>
        <v>1320</v>
      </c>
      <c r="M146" s="57">
        <f t="shared" ref="M146:M150" si="136">IF(I146&lt;&gt;"",H146*K146,"")</f>
        <v>160</v>
      </c>
      <c r="N146" s="58">
        <f t="shared" ref="N146:N150" si="137">IF(I146&lt;&gt;"",L146+M146,"")</f>
        <v>1480</v>
      </c>
      <c r="P146" s="2"/>
    </row>
    <row r="147" spans="1:30" ht="93.6" x14ac:dyDescent="0.3">
      <c r="A147" s="27"/>
      <c r="B147" s="49">
        <f>IF(I147&lt;&gt;"",1+MAX(A$1:$B146),"")</f>
        <v>82</v>
      </c>
      <c r="C147" s="80" t="s">
        <v>114</v>
      </c>
      <c r="D147" s="51"/>
      <c r="E147" s="143" t="s">
        <v>177</v>
      </c>
      <c r="F147" s="55">
        <v>1</v>
      </c>
      <c r="G147" s="60">
        <v>0</v>
      </c>
      <c r="H147" s="61">
        <f t="shared" si="134"/>
        <v>1</v>
      </c>
      <c r="I147" s="79" t="s">
        <v>28</v>
      </c>
      <c r="J147" s="148">
        <v>175</v>
      </c>
      <c r="K147" s="148">
        <v>20</v>
      </c>
      <c r="L147" s="57">
        <f t="shared" si="135"/>
        <v>175</v>
      </c>
      <c r="M147" s="57">
        <f t="shared" si="136"/>
        <v>20</v>
      </c>
      <c r="N147" s="58">
        <f t="shared" si="137"/>
        <v>195</v>
      </c>
      <c r="P147" s="2"/>
    </row>
    <row r="148" spans="1:30" ht="109.2" x14ac:dyDescent="0.3">
      <c r="A148" s="27"/>
      <c r="B148" s="49">
        <f>IF(I148&lt;&gt;"",1+MAX(A$1:$B147),"")</f>
        <v>83</v>
      </c>
      <c r="C148" s="80" t="s">
        <v>114</v>
      </c>
      <c r="D148" s="51"/>
      <c r="E148" s="143" t="s">
        <v>178</v>
      </c>
      <c r="F148" s="55">
        <v>11</v>
      </c>
      <c r="G148" s="60">
        <v>0</v>
      </c>
      <c r="H148" s="61">
        <f t="shared" si="134"/>
        <v>11</v>
      </c>
      <c r="I148" s="79" t="s">
        <v>28</v>
      </c>
      <c r="J148" s="148">
        <v>185</v>
      </c>
      <c r="K148" s="148">
        <v>20</v>
      </c>
      <c r="L148" s="57">
        <f t="shared" si="135"/>
        <v>2035</v>
      </c>
      <c r="M148" s="57">
        <f t="shared" si="136"/>
        <v>220</v>
      </c>
      <c r="N148" s="58">
        <f t="shared" si="137"/>
        <v>2255</v>
      </c>
      <c r="P148" s="2"/>
    </row>
    <row r="149" spans="1:30" ht="93.6" x14ac:dyDescent="0.3">
      <c r="A149" s="27"/>
      <c r="B149" s="49">
        <f>IF(I149&lt;&gt;"",1+MAX(A$1:$B148),"")</f>
        <v>84</v>
      </c>
      <c r="C149" s="80" t="s">
        <v>114</v>
      </c>
      <c r="D149" s="51"/>
      <c r="E149" s="143" t="s">
        <v>179</v>
      </c>
      <c r="F149" s="55">
        <v>8</v>
      </c>
      <c r="G149" s="60">
        <v>0</v>
      </c>
      <c r="H149" s="61">
        <f t="shared" si="134"/>
        <v>8</v>
      </c>
      <c r="I149" s="79" t="s">
        <v>28</v>
      </c>
      <c r="J149" s="148">
        <v>225</v>
      </c>
      <c r="K149" s="148">
        <v>0</v>
      </c>
      <c r="L149" s="57">
        <f t="shared" si="135"/>
        <v>1800</v>
      </c>
      <c r="M149" s="57">
        <f t="shared" si="136"/>
        <v>0</v>
      </c>
      <c r="N149" s="58">
        <f t="shared" si="137"/>
        <v>1800</v>
      </c>
      <c r="P149" s="2"/>
    </row>
    <row r="150" spans="1:30" ht="31.2" x14ac:dyDescent="0.3">
      <c r="A150" s="27"/>
      <c r="B150" s="49">
        <f>IF(I150&lt;&gt;"",1+MAX(A$1:$B149),"")</f>
        <v>85</v>
      </c>
      <c r="C150" s="80" t="s">
        <v>114</v>
      </c>
      <c r="D150" s="51"/>
      <c r="E150" s="142" t="s">
        <v>107</v>
      </c>
      <c r="F150" s="139">
        <v>1</v>
      </c>
      <c r="G150" s="60">
        <v>0</v>
      </c>
      <c r="H150" s="61">
        <f t="shared" si="134"/>
        <v>1</v>
      </c>
      <c r="I150" s="79" t="s">
        <v>28</v>
      </c>
      <c r="J150" s="148">
        <v>95</v>
      </c>
      <c r="K150" s="148">
        <v>0</v>
      </c>
      <c r="L150" s="57">
        <f t="shared" si="135"/>
        <v>95</v>
      </c>
      <c r="M150" s="57">
        <f t="shared" si="136"/>
        <v>0</v>
      </c>
      <c r="N150" s="58">
        <f t="shared" si="137"/>
        <v>95</v>
      </c>
      <c r="P150" s="2"/>
    </row>
    <row r="151" spans="1:30" ht="62.4" x14ac:dyDescent="0.3">
      <c r="A151" s="27"/>
      <c r="B151" s="49">
        <f>IF(I151&lt;&gt;"",1+MAX(A$1:$B150),"")</f>
        <v>86</v>
      </c>
      <c r="C151" s="71" t="s">
        <v>77</v>
      </c>
      <c r="D151" s="80"/>
      <c r="E151" s="142" t="s">
        <v>139</v>
      </c>
      <c r="F151" s="139">
        <v>1</v>
      </c>
      <c r="G151" s="54">
        <v>0</v>
      </c>
      <c r="H151" s="55">
        <f t="shared" ref="H151:H156" si="138">(1+G151)*F151</f>
        <v>1</v>
      </c>
      <c r="I151" s="79" t="s">
        <v>28</v>
      </c>
      <c r="J151" s="56">
        <v>95</v>
      </c>
      <c r="K151" s="56">
        <v>0</v>
      </c>
      <c r="L151" s="57">
        <f t="shared" ref="L151:L156" si="139">IF(I151&lt;&gt;"",H151*J151,"")</f>
        <v>95</v>
      </c>
      <c r="M151" s="57">
        <f t="shared" ref="M151:M156" si="140">IF(I151&lt;&gt;"",H151*K151,"")</f>
        <v>0</v>
      </c>
      <c r="N151" s="58">
        <f t="shared" ref="N151:N156" si="141">IF(I151&lt;&gt;"",L151+M151,"")</f>
        <v>95</v>
      </c>
      <c r="O151" s="3"/>
      <c r="P151" s="2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78" x14ac:dyDescent="0.3">
      <c r="A152" s="27"/>
      <c r="B152" s="49">
        <f>IF(I152&lt;&gt;"",1+MAX(A$1:$B151),"")</f>
        <v>87</v>
      </c>
      <c r="C152" s="71" t="s">
        <v>77</v>
      </c>
      <c r="D152" s="80"/>
      <c r="E152" s="142" t="s">
        <v>140</v>
      </c>
      <c r="F152" s="139">
        <v>1</v>
      </c>
      <c r="G152" s="54">
        <v>0</v>
      </c>
      <c r="H152" s="55">
        <f t="shared" si="138"/>
        <v>1</v>
      </c>
      <c r="I152" s="79" t="s">
        <v>28</v>
      </c>
      <c r="J152" s="56">
        <v>85</v>
      </c>
      <c r="K152" s="56">
        <v>0</v>
      </c>
      <c r="L152" s="57">
        <f t="shared" si="139"/>
        <v>85</v>
      </c>
      <c r="M152" s="57">
        <f t="shared" si="140"/>
        <v>0</v>
      </c>
      <c r="N152" s="58">
        <f t="shared" si="141"/>
        <v>85</v>
      </c>
      <c r="O152" s="3"/>
      <c r="P152" s="2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78" x14ac:dyDescent="0.3">
      <c r="A153" s="27"/>
      <c r="B153" s="49">
        <f>IF(I153&lt;&gt;"",1+MAX(A$1:$B152),"")</f>
        <v>88</v>
      </c>
      <c r="C153" s="71" t="s">
        <v>77</v>
      </c>
      <c r="D153" s="80"/>
      <c r="E153" s="142" t="s">
        <v>141</v>
      </c>
      <c r="F153" s="139">
        <v>1</v>
      </c>
      <c r="G153" s="54">
        <v>0</v>
      </c>
      <c r="H153" s="55">
        <f t="shared" si="138"/>
        <v>1</v>
      </c>
      <c r="I153" s="79" t="s">
        <v>28</v>
      </c>
      <c r="J153" s="56">
        <v>45</v>
      </c>
      <c r="K153" s="56">
        <v>0</v>
      </c>
      <c r="L153" s="57">
        <f t="shared" si="139"/>
        <v>45</v>
      </c>
      <c r="M153" s="57">
        <f t="shared" si="140"/>
        <v>0</v>
      </c>
      <c r="N153" s="58">
        <f t="shared" si="141"/>
        <v>45</v>
      </c>
      <c r="O153" s="3"/>
      <c r="P153" s="2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78" x14ac:dyDescent="0.3">
      <c r="A154" s="27"/>
      <c r="B154" s="49">
        <f>IF(I154&lt;&gt;"",1+MAX(A$1:$B153),"")</f>
        <v>89</v>
      </c>
      <c r="C154" s="71" t="s">
        <v>77</v>
      </c>
      <c r="D154" s="80"/>
      <c r="E154" s="142" t="s">
        <v>142</v>
      </c>
      <c r="F154" s="139">
        <v>1</v>
      </c>
      <c r="G154" s="54">
        <v>0</v>
      </c>
      <c r="H154" s="55">
        <f t="shared" si="138"/>
        <v>1</v>
      </c>
      <c r="I154" s="79" t="s">
        <v>28</v>
      </c>
      <c r="J154" s="56">
        <v>225</v>
      </c>
      <c r="K154" s="56">
        <v>15</v>
      </c>
      <c r="L154" s="57">
        <f t="shared" si="139"/>
        <v>225</v>
      </c>
      <c r="M154" s="57">
        <f t="shared" si="140"/>
        <v>15</v>
      </c>
      <c r="N154" s="58">
        <f t="shared" si="141"/>
        <v>240</v>
      </c>
      <c r="O154" s="3"/>
      <c r="P154" s="2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62.4" x14ac:dyDescent="0.3">
      <c r="A155" s="27"/>
      <c r="B155" s="49">
        <f>IF(I155&lt;&gt;"",1+MAX(A$1:$B154),"")</f>
        <v>90</v>
      </c>
      <c r="C155" s="71" t="s">
        <v>77</v>
      </c>
      <c r="D155" s="80"/>
      <c r="E155" s="142" t="s">
        <v>143</v>
      </c>
      <c r="F155" s="139">
        <v>1</v>
      </c>
      <c r="G155" s="54">
        <v>0</v>
      </c>
      <c r="H155" s="55">
        <f t="shared" si="138"/>
        <v>1</v>
      </c>
      <c r="I155" s="79" t="s">
        <v>28</v>
      </c>
      <c r="J155" s="56">
        <v>125</v>
      </c>
      <c r="K155" s="56">
        <v>0</v>
      </c>
      <c r="L155" s="57">
        <f t="shared" si="139"/>
        <v>125</v>
      </c>
      <c r="M155" s="57">
        <f t="shared" si="140"/>
        <v>0</v>
      </c>
      <c r="N155" s="58">
        <f t="shared" si="141"/>
        <v>125</v>
      </c>
      <c r="O155" s="3"/>
      <c r="P155" s="2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78" x14ac:dyDescent="0.3">
      <c r="A156" s="27"/>
      <c r="B156" s="49">
        <f>IF(I156&lt;&gt;"",1+MAX(A$1:$B155),"")</f>
        <v>91</v>
      </c>
      <c r="C156" s="71" t="s">
        <v>77</v>
      </c>
      <c r="D156" s="80"/>
      <c r="E156" s="142" t="s">
        <v>144</v>
      </c>
      <c r="F156" s="139">
        <v>1</v>
      </c>
      <c r="G156" s="54">
        <v>0</v>
      </c>
      <c r="H156" s="55">
        <f t="shared" si="138"/>
        <v>1</v>
      </c>
      <c r="I156" s="79" t="s">
        <v>28</v>
      </c>
      <c r="J156" s="56">
        <v>150</v>
      </c>
      <c r="K156" s="56">
        <v>10</v>
      </c>
      <c r="L156" s="57">
        <f t="shared" si="139"/>
        <v>150</v>
      </c>
      <c r="M156" s="57">
        <f t="shared" si="140"/>
        <v>10</v>
      </c>
      <c r="N156" s="58">
        <f t="shared" si="141"/>
        <v>160</v>
      </c>
      <c r="O156" s="3"/>
      <c r="P156" s="2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09.2" x14ac:dyDescent="0.3">
      <c r="A157" s="27"/>
      <c r="B157" s="49">
        <f>IF(I157&lt;&gt;"",1+MAX(A$1:$B156),"")</f>
        <v>92</v>
      </c>
      <c r="C157" s="71" t="s">
        <v>87</v>
      </c>
      <c r="D157" s="80"/>
      <c r="E157" s="142" t="s">
        <v>131</v>
      </c>
      <c r="F157" s="139">
        <v>36</v>
      </c>
      <c r="G157" s="54">
        <v>0.1</v>
      </c>
      <c r="H157" s="55">
        <f t="shared" ref="H157" si="142">(1+G157)*F157</f>
        <v>39.6</v>
      </c>
      <c r="I157" s="79" t="s">
        <v>48</v>
      </c>
      <c r="J157" s="56">
        <v>12</v>
      </c>
      <c r="K157" s="56">
        <v>24</v>
      </c>
      <c r="L157" s="57">
        <f t="shared" ref="L157" si="143">IF(I157&lt;&gt;"",H157*J157,"")</f>
        <v>475.20000000000005</v>
      </c>
      <c r="M157" s="57">
        <f t="shared" ref="M157" si="144">IF(I157&lt;&gt;"",H157*K157,"")</f>
        <v>950.40000000000009</v>
      </c>
      <c r="N157" s="58">
        <f t="shared" ref="N157" si="145">IF(I157&lt;&gt;"",L157+M157,"")</f>
        <v>1425.6000000000001</v>
      </c>
      <c r="O157" s="3"/>
      <c r="P157" s="2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x14ac:dyDescent="0.3">
      <c r="A158" s="27"/>
      <c r="B158" s="49" t="str">
        <f>IF(I158&lt;&gt;"",1+MAX(A$1:$B157),"")</f>
        <v/>
      </c>
      <c r="C158" s="51"/>
      <c r="D158" s="51"/>
      <c r="E158" s="52"/>
      <c r="F158" s="55"/>
      <c r="G158" s="60"/>
      <c r="H158" s="61"/>
      <c r="I158" s="53"/>
      <c r="J158" s="56"/>
      <c r="K158" s="56"/>
      <c r="L158" s="57"/>
      <c r="M158" s="57"/>
      <c r="N158" s="58"/>
      <c r="P158" s="2"/>
    </row>
    <row r="159" spans="1:30" x14ac:dyDescent="0.3">
      <c r="A159" s="27"/>
      <c r="B159" s="49" t="str">
        <f>IF(I159&lt;&gt;"",1+MAX(A$1:$B158),"")</f>
        <v/>
      </c>
      <c r="C159" s="51"/>
      <c r="D159" s="72"/>
      <c r="E159" s="125" t="s">
        <v>58</v>
      </c>
      <c r="F159" s="144"/>
      <c r="G159" s="60"/>
      <c r="H159" s="61"/>
      <c r="I159" s="53"/>
      <c r="J159" s="56"/>
      <c r="K159" s="56"/>
      <c r="L159" s="57"/>
      <c r="M159" s="57"/>
      <c r="N159" s="58"/>
      <c r="P159" s="2"/>
    </row>
    <row r="160" spans="1:30" ht="31.2" x14ac:dyDescent="0.3">
      <c r="A160" s="27"/>
      <c r="B160" s="49">
        <f>IF(I160&lt;&gt;"",1+MAX(A$1:$B159),"")</f>
        <v>93</v>
      </c>
      <c r="C160" s="51" t="s">
        <v>74</v>
      </c>
      <c r="D160" s="51"/>
      <c r="E160" s="142" t="s">
        <v>180</v>
      </c>
      <c r="F160" s="139">
        <v>1</v>
      </c>
      <c r="G160" s="60">
        <v>0</v>
      </c>
      <c r="H160" s="61">
        <f t="shared" ref="H160:H161" si="146">(1+G160)*F160</f>
        <v>1</v>
      </c>
      <c r="I160" s="79" t="s">
        <v>28</v>
      </c>
      <c r="J160" s="56">
        <v>35</v>
      </c>
      <c r="K160" s="56">
        <v>75</v>
      </c>
      <c r="L160" s="57">
        <f t="shared" ref="L160:L161" si="147">IF(I160&lt;&gt;"",H160*J160,"")</f>
        <v>35</v>
      </c>
      <c r="M160" s="57">
        <f t="shared" ref="M160:M161" si="148">IF(I160&lt;&gt;"",H160*K160,"")</f>
        <v>75</v>
      </c>
      <c r="N160" s="58">
        <f t="shared" ref="N160:N161" si="149">IF(I160&lt;&gt;"",L160+M160,"")</f>
        <v>110</v>
      </c>
      <c r="P160" s="2"/>
    </row>
    <row r="161" spans="1:30" ht="46.8" x14ac:dyDescent="0.3">
      <c r="A161" s="27"/>
      <c r="B161" s="49">
        <f>IF(I161&lt;&gt;"",1+MAX(A$1:$B160),"")</f>
        <v>94</v>
      </c>
      <c r="C161" s="51" t="s">
        <v>115</v>
      </c>
      <c r="D161" s="51"/>
      <c r="E161" s="142" t="s">
        <v>113</v>
      </c>
      <c r="F161" s="139">
        <v>6</v>
      </c>
      <c r="G161" s="60">
        <v>0</v>
      </c>
      <c r="H161" s="61">
        <f t="shared" si="146"/>
        <v>6</v>
      </c>
      <c r="I161" s="79" t="s">
        <v>28</v>
      </c>
      <c r="J161" s="56">
        <v>35</v>
      </c>
      <c r="K161" s="56">
        <v>5</v>
      </c>
      <c r="L161" s="57">
        <f t="shared" si="147"/>
        <v>210</v>
      </c>
      <c r="M161" s="57">
        <f t="shared" si="148"/>
        <v>30</v>
      </c>
      <c r="N161" s="58">
        <f t="shared" si="149"/>
        <v>240</v>
      </c>
      <c r="P161" s="2"/>
    </row>
    <row r="162" spans="1:30" x14ac:dyDescent="0.3">
      <c r="A162" s="27"/>
      <c r="B162" s="49" t="str">
        <f>IF(I162&lt;&gt;"",1+MAX(A$1:$B161),"")</f>
        <v/>
      </c>
      <c r="C162" s="51"/>
      <c r="D162" s="51"/>
      <c r="E162" s="52"/>
      <c r="F162" s="55"/>
      <c r="G162" s="60"/>
      <c r="H162" s="61"/>
      <c r="I162" s="53"/>
      <c r="J162" s="56"/>
      <c r="K162" s="56"/>
      <c r="L162" s="57"/>
      <c r="M162" s="57"/>
      <c r="N162" s="58"/>
      <c r="P162" s="2"/>
    </row>
    <row r="163" spans="1:30" x14ac:dyDescent="0.3">
      <c r="A163" s="27"/>
      <c r="B163" s="49" t="str">
        <f>IF(I163&lt;&gt;"",1+MAX(A$1:$B162),"")</f>
        <v/>
      </c>
      <c r="C163" s="51"/>
      <c r="D163" s="72"/>
      <c r="E163" s="125" t="s">
        <v>57</v>
      </c>
      <c r="F163" s="55"/>
      <c r="G163" s="60"/>
      <c r="H163" s="61"/>
      <c r="I163" s="53"/>
      <c r="J163" s="56"/>
      <c r="K163" s="56"/>
      <c r="L163" s="57"/>
      <c r="M163" s="57"/>
      <c r="N163" s="58"/>
      <c r="P163" s="2"/>
    </row>
    <row r="164" spans="1:30" x14ac:dyDescent="0.3">
      <c r="A164" s="27"/>
      <c r="B164" s="49">
        <f>IF(I164&lt;&gt;"",1+MAX(A$1:$B163),"")</f>
        <v>95</v>
      </c>
      <c r="C164" s="51"/>
      <c r="D164" s="51"/>
      <c r="E164" s="52" t="s">
        <v>112</v>
      </c>
      <c r="F164" s="139">
        <v>1</v>
      </c>
      <c r="G164" s="60">
        <v>0</v>
      </c>
      <c r="H164" s="61">
        <f t="shared" ref="H164" si="150">(1+G164)*F164</f>
        <v>1</v>
      </c>
      <c r="I164" s="79" t="s">
        <v>21</v>
      </c>
      <c r="J164" s="56">
        <v>400</v>
      </c>
      <c r="K164" s="56">
        <v>900</v>
      </c>
      <c r="L164" s="57">
        <f t="shared" ref="L164" si="151">IF(I164&lt;&gt;"",H164*J164,"")</f>
        <v>400</v>
      </c>
      <c r="M164" s="57">
        <f t="shared" ref="M164" si="152">IF(I164&lt;&gt;"",H164*K164,"")</f>
        <v>900</v>
      </c>
      <c r="N164" s="58">
        <f t="shared" ref="N164" si="153">IF(I164&lt;&gt;"",L164+M164,"")</f>
        <v>1300</v>
      </c>
      <c r="P164" s="2"/>
    </row>
    <row r="165" spans="1:30" x14ac:dyDescent="0.3">
      <c r="A165" s="27"/>
      <c r="B165" s="49" t="str">
        <f>IF(I165&lt;&gt;"",1+MAX(A$1:$B164),"")</f>
        <v/>
      </c>
      <c r="C165" s="51"/>
      <c r="D165" s="51"/>
      <c r="E165" s="52"/>
      <c r="F165" s="55"/>
      <c r="G165" s="60"/>
      <c r="H165" s="61"/>
      <c r="I165" s="53"/>
      <c r="J165" s="56"/>
      <c r="K165" s="56"/>
      <c r="L165" s="57"/>
      <c r="M165" s="57"/>
      <c r="N165" s="58"/>
      <c r="P165" s="2"/>
    </row>
    <row r="166" spans="1:30" x14ac:dyDescent="0.3">
      <c r="A166" s="18"/>
      <c r="B166" s="49" t="str">
        <f>IF(I166&lt;&gt;"",1+MAX(A$1:$B165),"")</f>
        <v/>
      </c>
      <c r="C166" s="50"/>
      <c r="D166" s="53"/>
      <c r="E166" s="62" t="s">
        <v>2</v>
      </c>
      <c r="F166" s="59"/>
      <c r="G166" s="59"/>
      <c r="H166" s="55"/>
      <c r="I166" s="59"/>
      <c r="J166" s="78" t="s">
        <v>27</v>
      </c>
      <c r="K166" s="78" t="s">
        <v>27</v>
      </c>
      <c r="L166" s="65">
        <f>SUM(L131:L165)</f>
        <v>13120.2</v>
      </c>
      <c r="M166" s="65">
        <f>SUM(M131:M165)</f>
        <v>2440.4</v>
      </c>
      <c r="N166" s="65">
        <f>SUM(N131:N165)</f>
        <v>15560.6</v>
      </c>
      <c r="O166" s="4"/>
      <c r="P166" s="2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x14ac:dyDescent="0.3">
      <c r="A167" s="27"/>
      <c r="B167" s="49" t="str">
        <f>IF(I167&lt;&gt;"",1+MAX(A$1:$B166),"")</f>
        <v/>
      </c>
      <c r="C167" s="66"/>
      <c r="D167" s="67">
        <v>22</v>
      </c>
      <c r="E167" s="68" t="s">
        <v>119</v>
      </c>
      <c r="F167" s="67"/>
      <c r="G167" s="67"/>
      <c r="H167" s="67"/>
      <c r="I167" s="67"/>
      <c r="J167" s="69" t="s">
        <v>27</v>
      </c>
      <c r="K167" s="69" t="s">
        <v>27</v>
      </c>
      <c r="L167" s="67"/>
      <c r="M167" s="67"/>
      <c r="N167" s="70"/>
      <c r="P167" s="2"/>
    </row>
    <row r="168" spans="1:30" x14ac:dyDescent="0.3">
      <c r="A168" s="27"/>
      <c r="B168" s="49" t="str">
        <f>IF(I168&lt;&gt;"",1+MAX(A$1:$B167),"")</f>
        <v/>
      </c>
      <c r="C168" s="80"/>
      <c r="D168" s="72"/>
      <c r="E168" s="73" t="s">
        <v>120</v>
      </c>
      <c r="F168" s="144"/>
      <c r="G168" s="54"/>
      <c r="H168" s="55"/>
      <c r="I168" s="53"/>
      <c r="J168" s="56"/>
      <c r="K168" s="56"/>
      <c r="L168" s="57"/>
      <c r="M168" s="57"/>
      <c r="N168" s="58"/>
      <c r="P168" s="2"/>
    </row>
    <row r="169" spans="1:30" ht="156" x14ac:dyDescent="0.3">
      <c r="A169" s="27"/>
      <c r="B169" s="49">
        <f>IF(I169&lt;&gt;"",1+MAX(A$1:$B168),"")</f>
        <v>96</v>
      </c>
      <c r="C169" s="71" t="s">
        <v>82</v>
      </c>
      <c r="D169" s="80"/>
      <c r="E169" s="142" t="s">
        <v>181</v>
      </c>
      <c r="F169" s="139">
        <v>1</v>
      </c>
      <c r="G169" s="54">
        <v>0</v>
      </c>
      <c r="H169" s="55">
        <f t="shared" ref="H169:H170" si="154">F169*(1+G169)</f>
        <v>1</v>
      </c>
      <c r="I169" s="79" t="s">
        <v>28</v>
      </c>
      <c r="J169" s="56">
        <v>650</v>
      </c>
      <c r="K169" s="56">
        <v>1650</v>
      </c>
      <c r="L169" s="57">
        <f t="shared" ref="L169:L170" si="155">IF(I169&lt;&gt;"",H169*J169,"")</f>
        <v>650</v>
      </c>
      <c r="M169" s="57">
        <f t="shared" ref="M169:M170" si="156">IF(I169&lt;&gt;"",H169*K169,"")</f>
        <v>1650</v>
      </c>
      <c r="N169" s="58">
        <f t="shared" ref="N169:N170" si="157">IF(I169&lt;&gt;"",L169+M169,"")</f>
        <v>2300</v>
      </c>
      <c r="O169" s="3"/>
      <c r="P169" s="2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09.2" x14ac:dyDescent="0.3">
      <c r="A170" s="27"/>
      <c r="B170" s="49">
        <f>IF(I170&lt;&gt;"",1+MAX(A$1:$B169),"")</f>
        <v>97</v>
      </c>
      <c r="C170" s="71" t="s">
        <v>82</v>
      </c>
      <c r="D170" s="80"/>
      <c r="E170" s="142" t="s">
        <v>182</v>
      </c>
      <c r="F170" s="139">
        <v>1</v>
      </c>
      <c r="G170" s="54">
        <v>0</v>
      </c>
      <c r="H170" s="55">
        <f t="shared" si="154"/>
        <v>1</v>
      </c>
      <c r="I170" s="79" t="s">
        <v>28</v>
      </c>
      <c r="J170" s="56">
        <v>350</v>
      </c>
      <c r="K170" s="56">
        <v>600</v>
      </c>
      <c r="L170" s="57">
        <f t="shared" si="155"/>
        <v>350</v>
      </c>
      <c r="M170" s="57">
        <f t="shared" si="156"/>
        <v>600</v>
      </c>
      <c r="N170" s="58">
        <f t="shared" si="157"/>
        <v>950</v>
      </c>
      <c r="O170" s="3"/>
      <c r="P170" s="2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x14ac:dyDescent="0.3">
      <c r="A171" s="27"/>
      <c r="B171" s="49" t="str">
        <f>IF(I171&lt;&gt;"",1+MAX(A$1:$B170),"")</f>
        <v/>
      </c>
      <c r="C171" s="51"/>
      <c r="D171" s="51"/>
      <c r="E171" s="52"/>
      <c r="F171" s="55"/>
      <c r="G171" s="60"/>
      <c r="H171" s="61"/>
      <c r="I171" s="53"/>
      <c r="J171" s="56"/>
      <c r="K171" s="56"/>
      <c r="L171" s="57"/>
      <c r="M171" s="57"/>
      <c r="N171" s="58"/>
      <c r="P171" s="2"/>
    </row>
    <row r="172" spans="1:30" x14ac:dyDescent="0.3">
      <c r="A172" s="18"/>
      <c r="B172" s="49" t="str">
        <f>IF(I172&lt;&gt;"",1+MAX(A$1:$B171),"")</f>
        <v/>
      </c>
      <c r="C172" s="50"/>
      <c r="D172" s="53"/>
      <c r="E172" s="62" t="s">
        <v>2</v>
      </c>
      <c r="F172" s="59"/>
      <c r="G172" s="59"/>
      <c r="H172" s="55"/>
      <c r="I172" s="59"/>
      <c r="J172" s="78" t="s">
        <v>27</v>
      </c>
      <c r="K172" s="78" t="s">
        <v>27</v>
      </c>
      <c r="L172" s="65">
        <f>SUM(L168:L171)</f>
        <v>1000</v>
      </c>
      <c r="M172" s="65">
        <f>SUM(M168:M171)</f>
        <v>2250</v>
      </c>
      <c r="N172" s="65">
        <f>SUM(N168:N171)</f>
        <v>3250</v>
      </c>
      <c r="O172" s="4"/>
      <c r="P172" s="2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x14ac:dyDescent="0.3">
      <c r="A173" s="27"/>
      <c r="B173" s="49" t="str">
        <f>IF(I173&lt;&gt;"",1+MAX(A$1:$B172),"")</f>
        <v/>
      </c>
      <c r="C173" s="66"/>
      <c r="D173" s="67">
        <v>31</v>
      </c>
      <c r="E173" s="68" t="s">
        <v>123</v>
      </c>
      <c r="F173" s="67"/>
      <c r="G173" s="67"/>
      <c r="H173" s="67"/>
      <c r="I173" s="67"/>
      <c r="J173" s="69" t="s">
        <v>27</v>
      </c>
      <c r="K173" s="69" t="s">
        <v>27</v>
      </c>
      <c r="L173" s="67"/>
      <c r="M173" s="67"/>
      <c r="N173" s="70"/>
      <c r="P173" s="2"/>
    </row>
    <row r="174" spans="1:30" x14ac:dyDescent="0.3">
      <c r="A174" s="27"/>
      <c r="B174" s="49" t="str">
        <f>IF(I174&lt;&gt;"",1+MAX(A$1:$B173),"")</f>
        <v/>
      </c>
      <c r="C174" s="80"/>
      <c r="D174" s="72"/>
      <c r="E174" s="73" t="s">
        <v>127</v>
      </c>
      <c r="F174" s="84"/>
      <c r="G174" s="130"/>
      <c r="H174" s="84"/>
      <c r="I174" s="79"/>
      <c r="J174" s="131"/>
      <c r="K174" s="131"/>
      <c r="L174" s="132"/>
      <c r="M174" s="132"/>
      <c r="N174" s="133"/>
      <c r="P174" s="2"/>
    </row>
    <row r="175" spans="1:30" x14ac:dyDescent="0.3">
      <c r="A175" s="27"/>
      <c r="B175" s="49">
        <f>IF(I175&lt;&gt;"",1+MAX(A$1:$B174),"")</f>
        <v>98</v>
      </c>
      <c r="C175" s="71" t="s">
        <v>126</v>
      </c>
      <c r="D175" s="80"/>
      <c r="E175" s="142" t="s">
        <v>183</v>
      </c>
      <c r="F175" s="147">
        <v>0.1234074074074074</v>
      </c>
      <c r="G175" s="54">
        <v>0.2</v>
      </c>
      <c r="H175" s="55">
        <f t="shared" ref="H175" si="158">F175*(1+G175)</f>
        <v>0.14808888888888888</v>
      </c>
      <c r="I175" s="79" t="s">
        <v>124</v>
      </c>
      <c r="J175" s="56">
        <v>95</v>
      </c>
      <c r="K175" s="56">
        <v>0</v>
      </c>
      <c r="L175" s="57">
        <f t="shared" ref="L175" si="159">IF(I175&lt;&gt;"",H175*J175,"")</f>
        <v>14.068444444444443</v>
      </c>
      <c r="M175" s="57">
        <f t="shared" ref="M175" si="160">IF(I175&lt;&gt;"",H175*K175,"")</f>
        <v>0</v>
      </c>
      <c r="N175" s="58">
        <f t="shared" ref="N175" si="161">IF(I175&lt;&gt;"",L175+M175,"")</f>
        <v>14.068444444444443</v>
      </c>
      <c r="O175" s="3"/>
      <c r="P175" s="2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x14ac:dyDescent="0.3">
      <c r="A176" s="27"/>
      <c r="B176" s="49">
        <f>IF(I176&lt;&gt;"",1+MAX(A$1:$B175),"")</f>
        <v>99</v>
      </c>
      <c r="C176" s="80" t="s">
        <v>126</v>
      </c>
      <c r="D176" s="80"/>
      <c r="E176" s="135" t="s">
        <v>184</v>
      </c>
      <c r="F176" s="146">
        <v>7.407407407407407E-2</v>
      </c>
      <c r="G176" s="130">
        <v>0.2</v>
      </c>
      <c r="H176" s="84">
        <f t="shared" ref="H176" si="162">F176*(1+G176)</f>
        <v>8.8888888888888878E-2</v>
      </c>
      <c r="I176" s="79" t="s">
        <v>124</v>
      </c>
      <c r="J176" s="131">
        <v>85</v>
      </c>
      <c r="K176" s="131">
        <v>55</v>
      </c>
      <c r="L176" s="132">
        <f t="shared" ref="L176" si="163">IF(I176&lt;&gt;"",H176*J176,"")</f>
        <v>7.5555555555555545</v>
      </c>
      <c r="M176" s="132">
        <f t="shared" ref="M176" si="164">IF(I176&lt;&gt;"",H176*K176,"")</f>
        <v>4.8888888888888884</v>
      </c>
      <c r="N176" s="133">
        <f t="shared" ref="N176" si="165">IF(I176&lt;&gt;"",L176+M176,"")</f>
        <v>12.444444444444443</v>
      </c>
      <c r="P176" s="2"/>
    </row>
    <row r="177" spans="1:30" x14ac:dyDescent="0.3">
      <c r="A177" s="27"/>
      <c r="B177" s="49" t="str">
        <f>IF(I177&lt;&gt;"",1+MAX(A$1:$B176),"")</f>
        <v/>
      </c>
      <c r="C177" s="80"/>
      <c r="D177" s="80"/>
      <c r="E177" s="128"/>
      <c r="F177" s="129"/>
      <c r="G177" s="130"/>
      <c r="H177" s="84"/>
      <c r="I177" s="79"/>
      <c r="J177" s="131"/>
      <c r="K177" s="131"/>
      <c r="L177" s="132"/>
      <c r="M177" s="132"/>
      <c r="N177" s="133"/>
      <c r="P177" s="2"/>
    </row>
    <row r="178" spans="1:30" x14ac:dyDescent="0.3">
      <c r="A178" s="18"/>
      <c r="B178" s="49" t="str">
        <f>IF(I178&lt;&gt;"",1+MAX(A$1:$B177),"")</f>
        <v/>
      </c>
      <c r="C178" s="50"/>
      <c r="D178" s="53"/>
      <c r="E178" s="62" t="s">
        <v>2</v>
      </c>
      <c r="F178" s="59"/>
      <c r="G178" s="59"/>
      <c r="H178" s="55"/>
      <c r="I178" s="59"/>
      <c r="J178" s="78" t="s">
        <v>27</v>
      </c>
      <c r="K178" s="78" t="s">
        <v>27</v>
      </c>
      <c r="L178" s="65">
        <f>SUM(L174:L177)</f>
        <v>21.623999999999999</v>
      </c>
      <c r="M178" s="65">
        <f>SUM(M174:M177)</f>
        <v>4.8888888888888884</v>
      </c>
      <c r="N178" s="65">
        <f>SUM(N174:N177)</f>
        <v>26.512888888888888</v>
      </c>
      <c r="O178" s="4"/>
      <c r="P178" s="2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x14ac:dyDescent="0.3">
      <c r="A179" s="18"/>
      <c r="B179" s="49" t="str">
        <f>IF(I179&lt;&gt;"",1+MAX(A$1:$B178),"")</f>
        <v/>
      </c>
      <c r="C179" s="50"/>
      <c r="D179" s="53"/>
      <c r="E179" s="62"/>
      <c r="F179" s="59"/>
      <c r="G179" s="59"/>
      <c r="H179" s="55"/>
      <c r="I179" s="59"/>
      <c r="J179" s="78"/>
      <c r="K179" s="78"/>
      <c r="L179" s="87"/>
      <c r="M179" s="87"/>
      <c r="N179" s="88"/>
      <c r="O179" s="4"/>
      <c r="P179" s="2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x14ac:dyDescent="0.3">
      <c r="A180" s="27"/>
      <c r="B180" s="89" t="str">
        <f>IF(I180&lt;&gt;"",1+MAX(A$1:$B179),"")</f>
        <v/>
      </c>
      <c r="C180" s="90"/>
      <c r="D180" s="90"/>
      <c r="E180" s="91" t="s">
        <v>29</v>
      </c>
      <c r="F180" s="92"/>
      <c r="G180" s="92"/>
      <c r="H180" s="93"/>
      <c r="I180" s="94"/>
      <c r="J180" s="95"/>
      <c r="K180" s="95"/>
      <c r="L180" s="96">
        <f>SUM(L10:L178)/2</f>
        <v>63266.23509642858</v>
      </c>
      <c r="M180" s="96">
        <f>SUM(M10:M178)/2</f>
        <v>43025.534563888898</v>
      </c>
      <c r="N180" s="96">
        <f>SUM(N10:N178)/2</f>
        <v>106291.76966031748</v>
      </c>
    </row>
    <row r="181" spans="1:30" x14ac:dyDescent="0.3">
      <c r="A181" s="27"/>
      <c r="B181" s="97" t="str">
        <f>IF(I181&lt;&gt;"",1+MAX(A$1:$B166),"")</f>
        <v/>
      </c>
      <c r="C181" s="98"/>
      <c r="D181" s="98"/>
      <c r="E181" s="99" t="s">
        <v>34</v>
      </c>
      <c r="F181" s="100"/>
      <c r="G181" s="99"/>
      <c r="H181" s="100"/>
      <c r="I181" s="98"/>
      <c r="J181" s="101">
        <v>0.1</v>
      </c>
      <c r="K181" s="101"/>
      <c r="L181" s="101"/>
      <c r="M181" s="101"/>
      <c r="N181" s="102">
        <f>N180*J181</f>
        <v>10629.17696603175</v>
      </c>
    </row>
    <row r="182" spans="1:30" x14ac:dyDescent="0.3">
      <c r="A182" s="27"/>
      <c r="B182" s="97" t="str">
        <f>IF(I182&lt;&gt;"",1+MAX(A$1:$B166),"")</f>
        <v/>
      </c>
      <c r="C182" s="98"/>
      <c r="D182" s="98"/>
      <c r="E182" s="99" t="s">
        <v>35</v>
      </c>
      <c r="F182" s="100"/>
      <c r="G182" s="99"/>
      <c r="H182" s="100"/>
      <c r="I182" s="98"/>
      <c r="J182" s="101">
        <v>0.1</v>
      </c>
      <c r="K182" s="101"/>
      <c r="L182" s="101"/>
      <c r="M182" s="101"/>
      <c r="N182" s="102">
        <f>N180*J182</f>
        <v>10629.17696603175</v>
      </c>
    </row>
    <row r="183" spans="1:30" x14ac:dyDescent="0.3">
      <c r="A183" s="27"/>
      <c r="B183" s="97" t="str">
        <f>IF(I183&lt;&gt;"",1+MAX(A$1:$B166),"")</f>
        <v/>
      </c>
      <c r="C183" s="98"/>
      <c r="D183" s="98"/>
      <c r="E183" s="99" t="s">
        <v>36</v>
      </c>
      <c r="F183" s="100"/>
      <c r="G183" s="99"/>
      <c r="H183" s="100"/>
      <c r="I183" s="98"/>
      <c r="J183" s="101">
        <v>0.2</v>
      </c>
      <c r="K183" s="101"/>
      <c r="L183" s="101"/>
      <c r="M183" s="101"/>
      <c r="N183" s="102">
        <f>N180*J183</f>
        <v>21258.353932063499</v>
      </c>
    </row>
    <row r="184" spans="1:30" x14ac:dyDescent="0.3">
      <c r="A184" s="27"/>
      <c r="B184" s="97" t="str">
        <f>IF(I184&lt;&gt;"",1+MAX(A$1:$B179),"")</f>
        <v/>
      </c>
      <c r="C184" s="98"/>
      <c r="D184" s="98"/>
      <c r="E184" s="99" t="s">
        <v>37</v>
      </c>
      <c r="F184" s="100"/>
      <c r="G184" s="99"/>
      <c r="H184" s="100"/>
      <c r="I184" s="98"/>
      <c r="J184" s="101">
        <v>0.01</v>
      </c>
      <c r="K184" s="101"/>
      <c r="L184" s="101"/>
      <c r="M184" s="101"/>
      <c r="N184" s="102">
        <f>N180*J184</f>
        <v>1062.9176966031748</v>
      </c>
    </row>
    <row r="185" spans="1:30" x14ac:dyDescent="0.3">
      <c r="A185" s="27"/>
      <c r="B185" s="97" t="str">
        <f>IF(I185&lt;&gt;"",1+MAX(A$1:$B180),"")</f>
        <v/>
      </c>
      <c r="C185" s="98"/>
      <c r="D185" s="98"/>
      <c r="E185" s="99" t="s">
        <v>38</v>
      </c>
      <c r="F185" s="100"/>
      <c r="G185" s="99"/>
      <c r="H185" s="100"/>
      <c r="I185" s="98"/>
      <c r="J185" s="101">
        <v>0.09</v>
      </c>
      <c r="K185" s="101"/>
      <c r="L185" s="101"/>
      <c r="M185" s="101"/>
      <c r="N185" s="102">
        <f>N180*J185</f>
        <v>9566.259269428574</v>
      </c>
    </row>
    <row r="186" spans="1:30" ht="16.2" thickBot="1" x14ac:dyDescent="0.35">
      <c r="A186" s="27"/>
      <c r="B186" s="103" t="str">
        <f>IF(I186&lt;&gt;"",1+MAX(A$1:$B185),"")</f>
        <v/>
      </c>
      <c r="C186" s="104"/>
      <c r="D186" s="105"/>
      <c r="E186" s="106" t="s">
        <v>30</v>
      </c>
      <c r="F186" s="107"/>
      <c r="G186" s="107"/>
      <c r="H186" s="108"/>
      <c r="I186" s="109"/>
      <c r="J186" s="110"/>
      <c r="K186" s="110"/>
      <c r="L186" s="110"/>
      <c r="M186" s="110"/>
      <c r="N186" s="111">
        <f>SUM(N180:N185)</f>
        <v>159437.65449047624</v>
      </c>
    </row>
    <row r="187" spans="1:30" x14ac:dyDescent="0.3">
      <c r="A187" s="27"/>
      <c r="B187" s="27"/>
      <c r="C187" s="112"/>
      <c r="D187" s="112"/>
      <c r="E187" s="113" t="s">
        <v>31</v>
      </c>
      <c r="F187" s="114"/>
      <c r="G187" s="114"/>
      <c r="H187" s="114"/>
      <c r="I187" s="114"/>
      <c r="J187" s="114"/>
      <c r="K187" s="114"/>
      <c r="L187" s="114"/>
      <c r="M187" s="114"/>
      <c r="N187" s="115"/>
    </row>
    <row r="188" spans="1:30" x14ac:dyDescent="0.3">
      <c r="A188" s="27"/>
      <c r="B188" s="27"/>
      <c r="C188" s="116"/>
      <c r="D188" s="117"/>
      <c r="E188" s="118" t="s">
        <v>32</v>
      </c>
      <c r="F188" s="114"/>
      <c r="G188" s="114"/>
      <c r="H188" s="114"/>
      <c r="I188" s="114"/>
      <c r="J188" s="114"/>
      <c r="K188" s="114"/>
      <c r="L188" s="114"/>
      <c r="M188" s="114"/>
      <c r="N188" s="115"/>
    </row>
    <row r="189" spans="1:30" x14ac:dyDescent="0.3">
      <c r="A189" s="27"/>
      <c r="B189" s="27"/>
      <c r="C189" s="116"/>
      <c r="D189" s="117"/>
      <c r="E189" s="118" t="s">
        <v>33</v>
      </c>
      <c r="F189" s="114"/>
      <c r="G189" s="114"/>
      <c r="H189" s="114"/>
      <c r="I189" s="114"/>
      <c r="J189" s="114"/>
      <c r="K189" s="114"/>
      <c r="L189" s="114"/>
      <c r="M189" s="114"/>
      <c r="N189" s="115"/>
    </row>
    <row r="190" spans="1:30" x14ac:dyDescent="0.3">
      <c r="A190" s="27"/>
      <c r="B190" s="27"/>
      <c r="C190" s="116"/>
      <c r="D190" s="117"/>
      <c r="E190" s="118"/>
      <c r="F190" s="114"/>
      <c r="G190" s="114"/>
      <c r="H190" s="114"/>
      <c r="I190" s="114"/>
      <c r="J190" s="114"/>
      <c r="K190" s="114"/>
      <c r="L190" s="114"/>
      <c r="M190" s="114"/>
      <c r="N190" s="115"/>
    </row>
    <row r="191" spans="1:30" ht="16.2" thickBot="1" x14ac:dyDescent="0.35">
      <c r="A191" s="119"/>
      <c r="B191" s="119"/>
      <c r="C191" s="120"/>
      <c r="D191" s="121"/>
      <c r="E191" s="122"/>
      <c r="F191" s="123"/>
      <c r="G191" s="123"/>
      <c r="H191" s="123"/>
      <c r="I191" s="123"/>
      <c r="J191" s="123"/>
      <c r="K191" s="123"/>
      <c r="L191" s="123"/>
      <c r="M191" s="123"/>
      <c r="N191" s="124"/>
    </row>
    <row r="192" spans="1:30" x14ac:dyDescent="0.3">
      <c r="N192" s="6"/>
    </row>
  </sheetData>
  <sheetProtection algorithmName="SHA-512" hashValue="VXLww4NMgQda2kx3SQx8nLUXNIKo4IMY8vH1KsTCt1gzuXwK6Dwuedx9MsRzAdJ0RwoEyIlpbNOxeeNiO34FnQ==" saltValue="oh6eJX1fXoRiZlK0wwQWzQ==" spinCount="100000" sheet="1" objects="1" scenarios="1"/>
  <sortState ref="E196:I202">
    <sortCondition ref="E196"/>
  </sortState>
  <mergeCells count="13">
    <mergeCell ref="B2:C7"/>
    <mergeCell ref="H2:L2"/>
    <mergeCell ref="M2:N2"/>
    <mergeCell ref="M4:N5"/>
    <mergeCell ref="M6:N7"/>
    <mergeCell ref="H4:L5"/>
    <mergeCell ref="H6:L7"/>
    <mergeCell ref="M3:N3"/>
    <mergeCell ref="H3:L3"/>
    <mergeCell ref="E3:G4"/>
    <mergeCell ref="D3:D4"/>
    <mergeCell ref="D5:D6"/>
    <mergeCell ref="E5:G6"/>
  </mergeCells>
  <phoneticPr fontId="11" type="noConversion"/>
  <pageMargins left="0.7" right="0.7" top="0.75" bottom="0.75" header="0" footer="0"/>
  <pageSetup scale="35" fitToHeight="0" orientation="portrait" r:id="rId1"/>
  <drawing r:id="rId2"/>
  <drawing r:id="rIdPELogo"/>
  <picture r:id="rIdPEwm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710479-054D-4FEF-8C02-3F80691E1D21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</vt:lpstr>
      <vt:lpstr>ESTIMATE!Print_Area</vt:lpstr>
      <vt:lpstr>ESTIMATE!Print_Titles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Wajid</dc:creator>
  <cp:lastModifiedBy>m.s</cp:lastModifiedBy>
  <cp:lastPrinted>2024-11-11T15:24:30Z</cp:lastPrinted>
  <dcterms:created xsi:type="dcterms:W3CDTF">2020-10-24T09:59:59Z</dcterms:created>
  <dcterms:modified xsi:type="dcterms:W3CDTF">2026-10-14T13:34:39Z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{C5710479-054D-4FEF-8C02-3F80691E1D21}</vt:lpwstr>
  </property>
</Properties>
</file>