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5Upp7WOp7QdTvO5MUhGEkA8T83VpKLk4ZsbUnUan2dMs07N32PEG3/5is4Kq6DOTRaWnTOw8+eb82Ba2Y3x2dg==" saltValue="FbwoAh8Fdl1ETRlIfadePA==" spinCount="100000"/>
  <workbookPr/>
  <workbookProtection workbookAlgorithmName="SHA-512" workbookHashValue="E4Rqn8DJ/vpIfYW6F8xdV5+FSr69AyGwQhOzQyabgFJb8P3Su9S2lCM3a2tQMbuWvKlNDNl5EE7B7UpRVxmP4Q==" workbookSaltValue="sJMI9owIBYRYnyzJ4uh1xw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ESTIMATE!$A$1:$N$382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48" i="1"/>
  <c r="B49" i="1"/>
  <c r="B50" i="1"/>
  <c r="B51" i="1"/>
  <c r="B53" i="1"/>
  <c r="B54" i="1"/>
  <c r="B58" i="1"/>
  <c r="B59" i="1"/>
  <c r="B61" i="1"/>
  <c r="B62" i="1"/>
  <c r="B65" i="1"/>
  <c r="B66" i="1"/>
  <c r="B67" i="1"/>
  <c r="B68" i="1"/>
  <c r="B73" i="1"/>
  <c r="B74" i="1"/>
  <c r="B76" i="1"/>
  <c r="B77" i="1"/>
  <c r="B78" i="1"/>
  <c r="B79" i="1"/>
  <c r="B80" i="1"/>
  <c r="B85" i="1"/>
  <c r="B86" i="1"/>
  <c r="B89" i="1"/>
  <c r="B90" i="1"/>
  <c r="B92" i="1"/>
  <c r="B93" i="1"/>
  <c r="B97" i="1"/>
  <c r="B98" i="1"/>
  <c r="B100" i="1"/>
  <c r="B101" i="1"/>
  <c r="B107" i="1"/>
  <c r="B108" i="1"/>
  <c r="B109" i="1"/>
  <c r="B110" i="1"/>
  <c r="B112" i="1"/>
  <c r="B113" i="1"/>
  <c r="B115" i="1"/>
  <c r="B116" i="1"/>
  <c r="B117" i="1"/>
  <c r="B118" i="1"/>
  <c r="B124" i="1"/>
  <c r="B125" i="1"/>
  <c r="B128" i="1"/>
  <c r="B129" i="1"/>
  <c r="B131" i="1"/>
  <c r="B132" i="1"/>
  <c r="B134" i="1"/>
  <c r="B135" i="1"/>
  <c r="B137" i="1"/>
  <c r="B138" i="1"/>
  <c r="B139" i="1"/>
  <c r="B140" i="1"/>
  <c r="B145" i="1"/>
  <c r="B146" i="1"/>
  <c r="B149" i="1"/>
  <c r="B150" i="1"/>
  <c r="B153" i="1"/>
  <c r="B154" i="1"/>
  <c r="B155" i="1"/>
  <c r="B156" i="1"/>
  <c r="B157" i="1"/>
  <c r="B163" i="1"/>
  <c r="B164" i="1"/>
  <c r="B170" i="1"/>
  <c r="B171" i="1"/>
  <c r="B177" i="1"/>
  <c r="B178" i="1"/>
  <c r="B181" i="1"/>
  <c r="B182" i="1"/>
  <c r="B187" i="1"/>
  <c r="B188" i="1"/>
  <c r="B194" i="1"/>
  <c r="B195" i="1"/>
  <c r="B201" i="1"/>
  <c r="B202" i="1"/>
  <c r="B209" i="1"/>
  <c r="B210" i="1"/>
  <c r="B217" i="1"/>
  <c r="B218" i="1"/>
  <c r="B224" i="1"/>
  <c r="B225" i="1"/>
  <c r="B229" i="1"/>
  <c r="B230" i="1"/>
  <c r="B232" i="1"/>
  <c r="B233" i="1"/>
  <c r="B236" i="1"/>
  <c r="B237" i="1"/>
  <c r="B240" i="1"/>
  <c r="B241" i="1"/>
  <c r="B243" i="1"/>
  <c r="B244" i="1"/>
  <c r="B251" i="1"/>
  <c r="B252" i="1"/>
  <c r="B262" i="1"/>
  <c r="B263" i="1"/>
  <c r="B264" i="1"/>
  <c r="B265" i="1"/>
  <c r="B268" i="1"/>
  <c r="B269" i="1"/>
  <c r="B273" i="1"/>
  <c r="B274" i="1"/>
  <c r="B275" i="1"/>
  <c r="B276" i="1"/>
  <c r="B284" i="1"/>
  <c r="B285" i="1"/>
  <c r="B286" i="1"/>
  <c r="B287" i="1"/>
  <c r="B289" i="1"/>
  <c r="B290" i="1"/>
  <c r="B293" i="1"/>
  <c r="B294" i="1"/>
  <c r="B297" i="1"/>
  <c r="B298" i="1"/>
  <c r="B299" i="1"/>
  <c r="B300" i="1"/>
  <c r="B312" i="1"/>
  <c r="B313" i="1"/>
  <c r="B315" i="1"/>
  <c r="B316" i="1"/>
  <c r="B318" i="1"/>
  <c r="B319" i="1"/>
  <c r="B321" i="1"/>
  <c r="B322" i="1"/>
  <c r="B325" i="1"/>
  <c r="B326" i="1"/>
  <c r="B329" i="1"/>
  <c r="B330" i="1"/>
  <c r="B332" i="1"/>
  <c r="B333" i="1"/>
  <c r="B335" i="1"/>
  <c r="B336" i="1"/>
  <c r="B337" i="1"/>
  <c r="B341" i="1"/>
  <c r="B342" i="1"/>
  <c r="B345" i="1"/>
  <c r="B346" i="1"/>
  <c r="B347" i="1"/>
  <c r="B348" i="1"/>
  <c r="B349" i="1"/>
  <c r="B351" i="1"/>
  <c r="B352" i="1"/>
  <c r="B355" i="1"/>
  <c r="B356" i="1"/>
  <c r="B360" i="1"/>
  <c r="B361" i="1"/>
  <c r="B362" i="1"/>
  <c r="B363" i="1"/>
  <c r="B368" i="1"/>
  <c r="B369" i="1"/>
  <c r="B370" i="1"/>
  <c r="H310" i="1"/>
  <c r="H311" i="1"/>
  <c r="M311" i="1" s="1"/>
  <c r="H16" i="1"/>
  <c r="L16" i="1" s="1"/>
  <c r="M16" i="1" l="1"/>
  <c r="L310" i="1"/>
  <c r="M310" i="1"/>
  <c r="L311" i="1"/>
  <c r="N311" i="1" s="1"/>
  <c r="F259" i="1"/>
  <c r="H259" i="1"/>
  <c r="M259" i="1" s="1"/>
  <c r="N310" i="1" l="1"/>
  <c r="L259" i="1"/>
  <c r="N259" i="1" s="1"/>
  <c r="F199" i="1"/>
  <c r="F198" i="1"/>
  <c r="F186" i="1"/>
  <c r="F185" i="1"/>
  <c r="F184" i="1"/>
  <c r="F219" i="1"/>
  <c r="F221" i="1"/>
  <c r="F212" i="1"/>
  <c r="H212" i="1" s="1"/>
  <c r="L212" i="1" s="1"/>
  <c r="F211" i="1"/>
  <c r="F204" i="1"/>
  <c r="H204" i="1" s="1"/>
  <c r="F203" i="1"/>
  <c r="H130" i="1"/>
  <c r="L130" i="1"/>
  <c r="N130" i="1" s="1"/>
  <c r="M130" i="1"/>
  <c r="H127" i="1"/>
  <c r="L127" i="1" s="1"/>
  <c r="H133" i="1"/>
  <c r="L133" i="1" s="1"/>
  <c r="H126" i="1"/>
  <c r="M126" i="1" s="1"/>
  <c r="H75" i="1"/>
  <c r="L75" i="1" s="1"/>
  <c r="M212" i="1" l="1"/>
  <c r="N212" i="1" s="1"/>
  <c r="M204" i="1"/>
  <c r="L204" i="1"/>
  <c r="M127" i="1"/>
  <c r="N127" i="1" s="1"/>
  <c r="M133" i="1"/>
  <c r="N133" i="1" s="1"/>
  <c r="L126" i="1"/>
  <c r="N126" i="1" s="1"/>
  <c r="M75" i="1"/>
  <c r="N75" i="1" s="1"/>
  <c r="F72" i="1"/>
  <c r="H72" i="1" s="1"/>
  <c r="F71" i="1"/>
  <c r="H71" i="1" s="1"/>
  <c r="F70" i="1"/>
  <c r="H70" i="1" s="1"/>
  <c r="M70" i="1" s="1"/>
  <c r="F69" i="1"/>
  <c r="H69" i="1" s="1"/>
  <c r="N204" i="1" l="1"/>
  <c r="M71" i="1"/>
  <c r="L71" i="1"/>
  <c r="M69" i="1"/>
  <c r="L69" i="1"/>
  <c r="L72" i="1"/>
  <c r="M72" i="1"/>
  <c r="L70" i="1"/>
  <c r="H358" i="1"/>
  <c r="L358" i="1" s="1"/>
  <c r="H359" i="1"/>
  <c r="M359" i="1" s="1"/>
  <c r="H357" i="1"/>
  <c r="M357" i="1" s="1"/>
  <c r="H136" i="1"/>
  <c r="M136" i="1" s="1"/>
  <c r="H123" i="1"/>
  <c r="M123" i="1" s="1"/>
  <c r="F122" i="1"/>
  <c r="H122" i="1" s="1"/>
  <c r="M122" i="1" s="1"/>
  <c r="F121" i="1"/>
  <c r="H121" i="1" s="1"/>
  <c r="F120" i="1"/>
  <c r="H120" i="1" s="1"/>
  <c r="F119" i="1"/>
  <c r="H119" i="1" s="1"/>
  <c r="H250" i="1"/>
  <c r="M250" i="1" s="1"/>
  <c r="L359" i="1" l="1"/>
  <c r="N359" i="1" s="1"/>
  <c r="N71" i="1"/>
  <c r="L77" i="1"/>
  <c r="M77" i="1"/>
  <c r="L123" i="1"/>
  <c r="N70" i="1"/>
  <c r="N123" i="1"/>
  <c r="N69" i="1"/>
  <c r="N72" i="1"/>
  <c r="L136" i="1"/>
  <c r="N136" i="1" s="1"/>
  <c r="L357" i="1"/>
  <c r="N357" i="1" s="1"/>
  <c r="M358" i="1"/>
  <c r="N358" i="1" s="1"/>
  <c r="M119" i="1"/>
  <c r="L119" i="1"/>
  <c r="L120" i="1"/>
  <c r="M120" i="1"/>
  <c r="M121" i="1"/>
  <c r="L121" i="1"/>
  <c r="L122" i="1"/>
  <c r="N122" i="1" s="1"/>
  <c r="L250" i="1"/>
  <c r="N250" i="1" s="1"/>
  <c r="M138" i="1" l="1"/>
  <c r="N77" i="1"/>
  <c r="L138" i="1"/>
  <c r="N121" i="1"/>
  <c r="N120" i="1"/>
  <c r="N119" i="1"/>
  <c r="F223" i="1"/>
  <c r="H223" i="1" s="1"/>
  <c r="F222" i="1"/>
  <c r="H222" i="1" s="1"/>
  <c r="M222" i="1" s="1"/>
  <c r="H221" i="1"/>
  <c r="M221" i="1" s="1"/>
  <c r="F220" i="1"/>
  <c r="H220" i="1" s="1"/>
  <c r="H219" i="1"/>
  <c r="F208" i="1"/>
  <c r="H208" i="1" s="1"/>
  <c r="F207" i="1"/>
  <c r="H207" i="1" s="1"/>
  <c r="F206" i="1"/>
  <c r="H206" i="1" s="1"/>
  <c r="M206" i="1" s="1"/>
  <c r="F205" i="1"/>
  <c r="H205" i="1" s="1"/>
  <c r="H203" i="1"/>
  <c r="F216" i="1"/>
  <c r="H216" i="1" s="1"/>
  <c r="F214" i="1"/>
  <c r="H214" i="1" s="1"/>
  <c r="F213" i="1"/>
  <c r="H213" i="1" s="1"/>
  <c r="M213" i="1" s="1"/>
  <c r="H184" i="1"/>
  <c r="L184" i="1" s="1"/>
  <c r="F174" i="1"/>
  <c r="H174" i="1" s="1"/>
  <c r="L174" i="1" s="1"/>
  <c r="F167" i="1"/>
  <c r="H167" i="1" s="1"/>
  <c r="M167" i="1" s="1"/>
  <c r="F166" i="1"/>
  <c r="H166" i="1" s="1"/>
  <c r="F215" i="1"/>
  <c r="H215" i="1" s="1"/>
  <c r="H211" i="1"/>
  <c r="F200" i="1"/>
  <c r="F196" i="1"/>
  <c r="F193" i="1"/>
  <c r="H193" i="1" s="1"/>
  <c r="F192" i="1"/>
  <c r="H192" i="1" s="1"/>
  <c r="F191" i="1"/>
  <c r="H191" i="1" s="1"/>
  <c r="M191" i="1" s="1"/>
  <c r="F190" i="1"/>
  <c r="H190" i="1" s="1"/>
  <c r="F189" i="1"/>
  <c r="H189" i="1" s="1"/>
  <c r="H199" i="1"/>
  <c r="H198" i="1"/>
  <c r="F197" i="1"/>
  <c r="H197" i="1" s="1"/>
  <c r="H186" i="1"/>
  <c r="H185" i="1"/>
  <c r="L185" i="1" s="1"/>
  <c r="F183" i="1"/>
  <c r="H183" i="1" s="1"/>
  <c r="F180" i="1"/>
  <c r="H180" i="1" s="1"/>
  <c r="F179" i="1"/>
  <c r="H179" i="1" s="1"/>
  <c r="M179" i="1" s="1"/>
  <c r="F176" i="1"/>
  <c r="H176" i="1" s="1"/>
  <c r="F175" i="1"/>
  <c r="H175" i="1" s="1"/>
  <c r="F173" i="1"/>
  <c r="H173" i="1" s="1"/>
  <c r="F172" i="1"/>
  <c r="H172" i="1" s="1"/>
  <c r="F169" i="1"/>
  <c r="H169" i="1" s="1"/>
  <c r="F168" i="1"/>
  <c r="H168" i="1" s="1"/>
  <c r="F165" i="1"/>
  <c r="H165" i="1" s="1"/>
  <c r="F157" i="1"/>
  <c r="F161" i="1" s="1"/>
  <c r="H161" i="1" s="1"/>
  <c r="H64" i="1"/>
  <c r="M64" i="1" s="1"/>
  <c r="H63" i="1"/>
  <c r="M63" i="1" s="1"/>
  <c r="H60" i="1"/>
  <c r="M60" i="1" s="1"/>
  <c r="H57" i="1"/>
  <c r="L57" i="1" s="1"/>
  <c r="H56" i="1"/>
  <c r="M56" i="1" s="1"/>
  <c r="H55" i="1"/>
  <c r="M55" i="1" s="1"/>
  <c r="F52" i="1"/>
  <c r="H52" i="1" s="1"/>
  <c r="M52" i="1" s="1"/>
  <c r="H261" i="1"/>
  <c r="L261" i="1" s="1"/>
  <c r="H256" i="1"/>
  <c r="M256" i="1" s="1"/>
  <c r="H254" i="1"/>
  <c r="L254" i="1" s="1"/>
  <c r="H257" i="1"/>
  <c r="M257" i="1" s="1"/>
  <c r="H114" i="1"/>
  <c r="M114" i="1" s="1"/>
  <c r="H295" i="1"/>
  <c r="M295" i="1" s="1"/>
  <c r="H246" i="1"/>
  <c r="L246" i="1" s="1"/>
  <c r="H247" i="1"/>
  <c r="M247" i="1" s="1"/>
  <c r="H248" i="1"/>
  <c r="L248" i="1" s="1"/>
  <c r="H249" i="1"/>
  <c r="M249" i="1" s="1"/>
  <c r="H231" i="1"/>
  <c r="M231" i="1" s="1"/>
  <c r="H144" i="1"/>
  <c r="L144" i="1" s="1"/>
  <c r="H272" i="1"/>
  <c r="L272" i="1" s="1"/>
  <c r="H152" i="1"/>
  <c r="L152" i="1" s="1"/>
  <c r="H278" i="1"/>
  <c r="M278" i="1" s="1"/>
  <c r="H279" i="1"/>
  <c r="L279" i="1" s="1"/>
  <c r="H280" i="1"/>
  <c r="L280" i="1" s="1"/>
  <c r="H281" i="1"/>
  <c r="L281" i="1" s="1"/>
  <c r="H282" i="1"/>
  <c r="M282" i="1" s="1"/>
  <c r="H283" i="1"/>
  <c r="L283" i="1" s="1"/>
  <c r="H296" i="1"/>
  <c r="L296" i="1" s="1"/>
  <c r="H277" i="1"/>
  <c r="M277" i="1" s="1"/>
  <c r="H292" i="1"/>
  <c r="M292" i="1" s="1"/>
  <c r="H291" i="1"/>
  <c r="L291" i="1" s="1"/>
  <c r="N138" i="1" l="1"/>
  <c r="M185" i="1"/>
  <c r="N185" i="1" s="1"/>
  <c r="L179" i="1"/>
  <c r="N179" i="1" s="1"/>
  <c r="L222" i="1"/>
  <c r="N222" i="1" s="1"/>
  <c r="L219" i="1"/>
  <c r="M219" i="1"/>
  <c r="L223" i="1"/>
  <c r="M223" i="1"/>
  <c r="M220" i="1"/>
  <c r="L220" i="1"/>
  <c r="L221" i="1"/>
  <c r="N221" i="1" s="1"/>
  <c r="M207" i="1"/>
  <c r="L207" i="1"/>
  <c r="L203" i="1"/>
  <c r="M203" i="1"/>
  <c r="L208" i="1"/>
  <c r="M208" i="1"/>
  <c r="M205" i="1"/>
  <c r="L205" i="1"/>
  <c r="N205" i="1" s="1"/>
  <c r="L206" i="1"/>
  <c r="N206" i="1" s="1"/>
  <c r="M214" i="1"/>
  <c r="L214" i="1"/>
  <c r="M211" i="1"/>
  <c r="L211" i="1"/>
  <c r="L215" i="1"/>
  <c r="M215" i="1"/>
  <c r="M216" i="1"/>
  <c r="L216" i="1"/>
  <c r="L213" i="1"/>
  <c r="N213" i="1" s="1"/>
  <c r="L189" i="1"/>
  <c r="M189" i="1"/>
  <c r="L193" i="1"/>
  <c r="M193" i="1"/>
  <c r="M190" i="1"/>
  <c r="L190" i="1"/>
  <c r="M192" i="1"/>
  <c r="L192" i="1"/>
  <c r="L191" i="1"/>
  <c r="N191" i="1" s="1"/>
  <c r="M198" i="1"/>
  <c r="L198" i="1"/>
  <c r="M183" i="1"/>
  <c r="L183" i="1"/>
  <c r="L186" i="1"/>
  <c r="M186" i="1"/>
  <c r="M184" i="1"/>
  <c r="N184" i="1" s="1"/>
  <c r="L197" i="1"/>
  <c r="M197" i="1"/>
  <c r="L199" i="1"/>
  <c r="M199" i="1"/>
  <c r="L180" i="1"/>
  <c r="M180" i="1"/>
  <c r="M168" i="1"/>
  <c r="L168" i="1"/>
  <c r="M175" i="1"/>
  <c r="L175" i="1"/>
  <c r="L172" i="1"/>
  <c r="M172" i="1"/>
  <c r="L176" i="1"/>
  <c r="M176" i="1"/>
  <c r="M173" i="1"/>
  <c r="L173" i="1"/>
  <c r="M174" i="1"/>
  <c r="N174" i="1" s="1"/>
  <c r="M166" i="1"/>
  <c r="L166" i="1"/>
  <c r="L169" i="1"/>
  <c r="M169" i="1"/>
  <c r="M165" i="1"/>
  <c r="L165" i="1"/>
  <c r="L167" i="1"/>
  <c r="N167" i="1" s="1"/>
  <c r="M161" i="1"/>
  <c r="L161" i="1"/>
  <c r="F160" i="1"/>
  <c r="H160" i="1" s="1"/>
  <c r="F159" i="1"/>
  <c r="H159" i="1" s="1"/>
  <c r="F158" i="1"/>
  <c r="H158" i="1" s="1"/>
  <c r="F162" i="1"/>
  <c r="H162" i="1" s="1"/>
  <c r="M57" i="1"/>
  <c r="L64" i="1"/>
  <c r="N64" i="1" s="1"/>
  <c r="L52" i="1"/>
  <c r="L60" i="1"/>
  <c r="N60" i="1" s="1"/>
  <c r="L63" i="1"/>
  <c r="L55" i="1"/>
  <c r="N55" i="1" s="1"/>
  <c r="M261" i="1"/>
  <c r="N261" i="1" s="1"/>
  <c r="L56" i="1"/>
  <c r="N56" i="1" s="1"/>
  <c r="M254" i="1"/>
  <c r="N254" i="1" s="1"/>
  <c r="L256" i="1"/>
  <c r="N256" i="1" s="1"/>
  <c r="L257" i="1"/>
  <c r="N257" i="1" s="1"/>
  <c r="L249" i="1"/>
  <c r="N249" i="1" s="1"/>
  <c r="M246" i="1"/>
  <c r="N246" i="1" s="1"/>
  <c r="L114" i="1"/>
  <c r="N114" i="1" s="1"/>
  <c r="L295" i="1"/>
  <c r="N295" i="1" s="1"/>
  <c r="L247" i="1"/>
  <c r="N247" i="1" s="1"/>
  <c r="M248" i="1"/>
  <c r="N248" i="1" s="1"/>
  <c r="M281" i="1"/>
  <c r="N281" i="1" s="1"/>
  <c r="M152" i="1"/>
  <c r="N152" i="1" s="1"/>
  <c r="M272" i="1"/>
  <c r="N272" i="1" s="1"/>
  <c r="M144" i="1"/>
  <c r="N144" i="1" s="1"/>
  <c r="L278" i="1"/>
  <c r="N278" i="1" s="1"/>
  <c r="L231" i="1"/>
  <c r="N231" i="1" s="1"/>
  <c r="M296" i="1"/>
  <c r="N296" i="1" s="1"/>
  <c r="L282" i="1"/>
  <c r="N282" i="1" s="1"/>
  <c r="M280" i="1"/>
  <c r="N280" i="1" s="1"/>
  <c r="M283" i="1"/>
  <c r="N283" i="1" s="1"/>
  <c r="M279" i="1"/>
  <c r="M291" i="1"/>
  <c r="N291" i="1" s="1"/>
  <c r="L277" i="1"/>
  <c r="L285" i="1" s="1"/>
  <c r="L292" i="1"/>
  <c r="N292" i="1" s="1"/>
  <c r="L66" i="1" l="1"/>
  <c r="N57" i="1"/>
  <c r="M66" i="1"/>
  <c r="N279" i="1"/>
  <c r="M285" i="1"/>
  <c r="N52" i="1"/>
  <c r="N198" i="1"/>
  <c r="N214" i="1"/>
  <c r="N189" i="1"/>
  <c r="N176" i="1"/>
  <c r="N169" i="1"/>
  <c r="N168" i="1"/>
  <c r="N175" i="1"/>
  <c r="N208" i="1"/>
  <c r="N165" i="1"/>
  <c r="N192" i="1"/>
  <c r="N223" i="1"/>
  <c r="N219" i="1"/>
  <c r="N220" i="1"/>
  <c r="N207" i="1"/>
  <c r="N203" i="1"/>
  <c r="N215" i="1"/>
  <c r="N216" i="1"/>
  <c r="N211" i="1"/>
  <c r="N193" i="1"/>
  <c r="N190" i="1"/>
  <c r="N186" i="1"/>
  <c r="N183" i="1"/>
  <c r="N197" i="1"/>
  <c r="N199" i="1"/>
  <c r="N180" i="1"/>
  <c r="N161" i="1"/>
  <c r="N173" i="1"/>
  <c r="N172" i="1"/>
  <c r="N166" i="1"/>
  <c r="M160" i="1"/>
  <c r="L160" i="1"/>
  <c r="M158" i="1"/>
  <c r="L158" i="1"/>
  <c r="M162" i="1"/>
  <c r="L162" i="1"/>
  <c r="L159" i="1"/>
  <c r="M159" i="1"/>
  <c r="N63" i="1"/>
  <c r="N277" i="1"/>
  <c r="N285" i="1" s="1"/>
  <c r="H37" i="1"/>
  <c r="L37" i="1" s="1"/>
  <c r="H38" i="1"/>
  <c r="L38" i="1" s="1"/>
  <c r="H39" i="1"/>
  <c r="M39" i="1" s="1"/>
  <c r="H40" i="1"/>
  <c r="L40" i="1" s="1"/>
  <c r="H41" i="1"/>
  <c r="M41" i="1" s="1"/>
  <c r="H42" i="1"/>
  <c r="L42" i="1" s="1"/>
  <c r="H43" i="1"/>
  <c r="L43" i="1" s="1"/>
  <c r="H44" i="1"/>
  <c r="M44" i="1" s="1"/>
  <c r="H45" i="1"/>
  <c r="M45" i="1" s="1"/>
  <c r="H46" i="1"/>
  <c r="L46" i="1" s="1"/>
  <c r="H47" i="1"/>
  <c r="L47" i="1" s="1"/>
  <c r="N66" i="1" l="1"/>
  <c r="N159" i="1"/>
  <c r="N162" i="1"/>
  <c r="N160" i="1"/>
  <c r="N158" i="1"/>
  <c r="M40" i="1"/>
  <c r="N40" i="1" s="1"/>
  <c r="L45" i="1"/>
  <c r="N45" i="1" s="1"/>
  <c r="L44" i="1"/>
  <c r="N44" i="1" s="1"/>
  <c r="L41" i="1"/>
  <c r="N41" i="1" s="1"/>
  <c r="M47" i="1"/>
  <c r="N47" i="1" s="1"/>
  <c r="L39" i="1"/>
  <c r="N39" i="1" s="1"/>
  <c r="M43" i="1"/>
  <c r="N43" i="1" s="1"/>
  <c r="M46" i="1"/>
  <c r="N46" i="1" s="1"/>
  <c r="M42" i="1"/>
  <c r="N42" i="1" s="1"/>
  <c r="M38" i="1"/>
  <c r="N38" i="1" s="1"/>
  <c r="M37" i="1"/>
  <c r="N37" i="1" s="1"/>
  <c r="H343" i="1"/>
  <c r="H344" i="1"/>
  <c r="M343" i="1" l="1"/>
  <c r="L343" i="1"/>
  <c r="M344" i="1"/>
  <c r="L344" i="1"/>
  <c r="H334" i="1"/>
  <c r="M334" i="1" s="1"/>
  <c r="H306" i="1"/>
  <c r="L306" i="1" s="1"/>
  <c r="H307" i="1"/>
  <c r="M307" i="1" s="1"/>
  <c r="H308" i="1"/>
  <c r="M308" i="1" s="1"/>
  <c r="H309" i="1"/>
  <c r="M309" i="1" s="1"/>
  <c r="N329" i="1"/>
  <c r="M329" i="1"/>
  <c r="L329" i="1"/>
  <c r="H328" i="1"/>
  <c r="M328" i="1" s="1"/>
  <c r="H327" i="1"/>
  <c r="M327" i="1" s="1"/>
  <c r="N326" i="1"/>
  <c r="M326" i="1"/>
  <c r="L326" i="1"/>
  <c r="H324" i="1"/>
  <c r="M324" i="1" s="1"/>
  <c r="H323" i="1"/>
  <c r="L323" i="1" s="1"/>
  <c r="H317" i="1"/>
  <c r="L317" i="1" s="1"/>
  <c r="N316" i="1"/>
  <c r="M316" i="1"/>
  <c r="L316" i="1"/>
  <c r="H34" i="1"/>
  <c r="L34" i="1" s="1"/>
  <c r="H35" i="1"/>
  <c r="L35" i="1" s="1"/>
  <c r="H36" i="1"/>
  <c r="M36" i="1" s="1"/>
  <c r="M323" i="1" l="1"/>
  <c r="N323" i="1" s="1"/>
  <c r="L309" i="1"/>
  <c r="N309" i="1" s="1"/>
  <c r="N344" i="1"/>
  <c r="L328" i="1"/>
  <c r="N328" i="1" s="1"/>
  <c r="N343" i="1"/>
  <c r="L334" i="1"/>
  <c r="N334" i="1" s="1"/>
  <c r="L308" i="1"/>
  <c r="N308" i="1" s="1"/>
  <c r="L307" i="1"/>
  <c r="N307" i="1" s="1"/>
  <c r="M306" i="1"/>
  <c r="N306" i="1" s="1"/>
  <c r="L327" i="1"/>
  <c r="N327" i="1" s="1"/>
  <c r="L324" i="1"/>
  <c r="N324" i="1" s="1"/>
  <c r="M34" i="1"/>
  <c r="N34" i="1" s="1"/>
  <c r="M317" i="1"/>
  <c r="N317" i="1" s="1"/>
  <c r="L36" i="1"/>
  <c r="N36" i="1" s="1"/>
  <c r="M35" i="1"/>
  <c r="N35" i="1" s="1"/>
  <c r="H367" i="1"/>
  <c r="M367" i="1" s="1"/>
  <c r="H366" i="1"/>
  <c r="L366" i="1" s="1"/>
  <c r="H365" i="1"/>
  <c r="M365" i="1" s="1"/>
  <c r="H364" i="1"/>
  <c r="M364" i="1" s="1"/>
  <c r="H33" i="1"/>
  <c r="M33" i="1" s="1"/>
  <c r="N368" i="1"/>
  <c r="M368" i="1"/>
  <c r="L368" i="1"/>
  <c r="N363" i="1"/>
  <c r="M363" i="1"/>
  <c r="L363" i="1"/>
  <c r="N360" i="1"/>
  <c r="M360" i="1"/>
  <c r="L360" i="1"/>
  <c r="N356" i="1"/>
  <c r="M356" i="1"/>
  <c r="L356" i="1"/>
  <c r="H354" i="1"/>
  <c r="L354" i="1" s="1"/>
  <c r="H353" i="1"/>
  <c r="M353" i="1" s="1"/>
  <c r="H350" i="1"/>
  <c r="M350" i="1" s="1"/>
  <c r="N349" i="1"/>
  <c r="M349" i="1"/>
  <c r="L349" i="1"/>
  <c r="N346" i="1"/>
  <c r="M346" i="1"/>
  <c r="L346" i="1"/>
  <c r="H340" i="1"/>
  <c r="L340" i="1" s="1"/>
  <c r="H339" i="1"/>
  <c r="M339" i="1" s="1"/>
  <c r="H338" i="1"/>
  <c r="L338" i="1" s="1"/>
  <c r="M366" i="1" l="1"/>
  <c r="M369" i="1" s="1"/>
  <c r="L367" i="1"/>
  <c r="N367" i="1" s="1"/>
  <c r="L364" i="1"/>
  <c r="L365" i="1"/>
  <c r="N365" i="1" s="1"/>
  <c r="L33" i="1"/>
  <c r="N33" i="1" s="1"/>
  <c r="M340" i="1"/>
  <c r="N340" i="1" s="1"/>
  <c r="M354" i="1"/>
  <c r="L350" i="1"/>
  <c r="L353" i="1"/>
  <c r="N353" i="1" s="1"/>
  <c r="M338" i="1"/>
  <c r="L339" i="1"/>
  <c r="M347" i="1" l="1"/>
  <c r="N364" i="1"/>
  <c r="L369" i="1"/>
  <c r="N354" i="1"/>
  <c r="M361" i="1"/>
  <c r="N350" i="1"/>
  <c r="L361" i="1"/>
  <c r="N339" i="1"/>
  <c r="L347" i="1"/>
  <c r="N366" i="1"/>
  <c r="N338" i="1"/>
  <c r="N347" i="1" l="1"/>
  <c r="N369" i="1"/>
  <c r="N361" i="1"/>
  <c r="H91" i="1" l="1"/>
  <c r="F88" i="1"/>
  <c r="H88" i="1" s="1"/>
  <c r="F87" i="1"/>
  <c r="H87" i="1" s="1"/>
  <c r="F96" i="1"/>
  <c r="H96" i="1" s="1"/>
  <c r="F95" i="1"/>
  <c r="H95" i="1" s="1"/>
  <c r="L95" i="1" s="1"/>
  <c r="F94" i="1"/>
  <c r="H94" i="1" s="1"/>
  <c r="F84" i="1"/>
  <c r="H84" i="1" s="1"/>
  <c r="F83" i="1"/>
  <c r="H83" i="1" s="1"/>
  <c r="F82" i="1"/>
  <c r="H82" i="1" s="1"/>
  <c r="F81" i="1"/>
  <c r="H99" i="1"/>
  <c r="M99" i="1" s="1"/>
  <c r="H106" i="1"/>
  <c r="L106" i="1" s="1"/>
  <c r="H105" i="1"/>
  <c r="L105" i="1" s="1"/>
  <c r="H104" i="1"/>
  <c r="M104" i="1" s="1"/>
  <c r="H103" i="1"/>
  <c r="L103" i="1" s="1"/>
  <c r="H102" i="1"/>
  <c r="M102" i="1" s="1"/>
  <c r="M88" i="1" l="1"/>
  <c r="L88" i="1"/>
  <c r="L99" i="1"/>
  <c r="N99" i="1" s="1"/>
  <c r="M94" i="1"/>
  <c r="L94" i="1"/>
  <c r="L82" i="1"/>
  <c r="M82" i="1"/>
  <c r="M83" i="1"/>
  <c r="L83" i="1"/>
  <c r="M96" i="1"/>
  <c r="L96" i="1"/>
  <c r="M84" i="1"/>
  <c r="L84" i="1"/>
  <c r="L87" i="1"/>
  <c r="M87" i="1"/>
  <c r="M106" i="1"/>
  <c r="N106" i="1" s="1"/>
  <c r="L102" i="1"/>
  <c r="N102" i="1" s="1"/>
  <c r="M105" i="1"/>
  <c r="N105" i="1" s="1"/>
  <c r="L91" i="1"/>
  <c r="M91" i="1"/>
  <c r="M95" i="1"/>
  <c r="N95" i="1" s="1"/>
  <c r="M103" i="1"/>
  <c r="N103" i="1" s="1"/>
  <c r="L104" i="1"/>
  <c r="N104" i="1" s="1"/>
  <c r="N88" i="1" l="1"/>
  <c r="N94" i="1"/>
  <c r="N87" i="1"/>
  <c r="N82" i="1"/>
  <c r="N84" i="1"/>
  <c r="N83" i="1"/>
  <c r="N96" i="1"/>
  <c r="N91" i="1"/>
  <c r="H143" i="1" l="1"/>
  <c r="M143" i="1" s="1"/>
  <c r="L143" i="1" l="1"/>
  <c r="N143" i="1" s="1"/>
  <c r="H331" i="1"/>
  <c r="M331" i="1" s="1"/>
  <c r="H288" i="1"/>
  <c r="L288" i="1" s="1"/>
  <c r="L298" i="1" s="1"/>
  <c r="H255" i="1"/>
  <c r="M255" i="1" s="1"/>
  <c r="H253" i="1"/>
  <c r="M253" i="1" s="1"/>
  <c r="H242" i="1"/>
  <c r="M242" i="1" s="1"/>
  <c r="H235" i="1"/>
  <c r="L235" i="1" s="1"/>
  <c r="H238" i="1"/>
  <c r="L238" i="1" s="1"/>
  <c r="H239" i="1"/>
  <c r="M239" i="1" s="1"/>
  <c r="H227" i="1"/>
  <c r="L227" i="1" s="1"/>
  <c r="H228" i="1"/>
  <c r="L228" i="1" s="1"/>
  <c r="H200" i="1"/>
  <c r="L200" i="1" s="1"/>
  <c r="H142" i="1"/>
  <c r="M142" i="1" s="1"/>
  <c r="H111" i="1"/>
  <c r="M111" i="1" s="1"/>
  <c r="H81" i="1"/>
  <c r="M81" i="1" s="1"/>
  <c r="M108" i="1" s="1"/>
  <c r="H22" i="1"/>
  <c r="M22" i="1" s="1"/>
  <c r="H23" i="1"/>
  <c r="L23" i="1" s="1"/>
  <c r="H24" i="1"/>
  <c r="M24" i="1" s="1"/>
  <c r="H25" i="1"/>
  <c r="L25" i="1" s="1"/>
  <c r="H26" i="1"/>
  <c r="M26" i="1" s="1"/>
  <c r="H27" i="1"/>
  <c r="L27" i="1" s="1"/>
  <c r="H28" i="1"/>
  <c r="M28" i="1" s="1"/>
  <c r="H29" i="1"/>
  <c r="L29" i="1" s="1"/>
  <c r="H30" i="1"/>
  <c r="L30" i="1" s="1"/>
  <c r="H31" i="1"/>
  <c r="L31" i="1" s="1"/>
  <c r="H32" i="1"/>
  <c r="L32" i="1" s="1"/>
  <c r="H196" i="1" l="1"/>
  <c r="L196" i="1" s="1"/>
  <c r="L331" i="1"/>
  <c r="N331" i="1" s="1"/>
  <c r="L253" i="1"/>
  <c r="N253" i="1" s="1"/>
  <c r="M288" i="1"/>
  <c r="M298" i="1" s="1"/>
  <c r="L255" i="1"/>
  <c r="N255" i="1" s="1"/>
  <c r="L239" i="1"/>
  <c r="N239" i="1" s="1"/>
  <c r="M238" i="1"/>
  <c r="N238" i="1" s="1"/>
  <c r="M235" i="1"/>
  <c r="N235" i="1" s="1"/>
  <c r="L242" i="1"/>
  <c r="N242" i="1" s="1"/>
  <c r="M228" i="1"/>
  <c r="N228" i="1" s="1"/>
  <c r="M227" i="1"/>
  <c r="N227" i="1" s="1"/>
  <c r="L142" i="1"/>
  <c r="N142" i="1" s="1"/>
  <c r="M200" i="1"/>
  <c r="N200" i="1" s="1"/>
  <c r="L111" i="1"/>
  <c r="L22" i="1"/>
  <c r="N22" i="1" s="1"/>
  <c r="M27" i="1"/>
  <c r="N27" i="1" s="1"/>
  <c r="L26" i="1"/>
  <c r="N26" i="1" s="1"/>
  <c r="M23" i="1"/>
  <c r="N23" i="1" s="1"/>
  <c r="L81" i="1"/>
  <c r="L108" i="1" s="1"/>
  <c r="M31" i="1"/>
  <c r="N31" i="1" s="1"/>
  <c r="L28" i="1"/>
  <c r="N28" i="1" s="1"/>
  <c r="M32" i="1"/>
  <c r="N32" i="1" s="1"/>
  <c r="M30" i="1"/>
  <c r="N30" i="1" s="1"/>
  <c r="L24" i="1"/>
  <c r="N24" i="1" s="1"/>
  <c r="M29" i="1"/>
  <c r="N29" i="1" s="1"/>
  <c r="M25" i="1"/>
  <c r="N25" i="1" s="1"/>
  <c r="M196" i="1" l="1"/>
  <c r="N196" i="1" s="1"/>
  <c r="N111" i="1"/>
  <c r="N288" i="1"/>
  <c r="N298" i="1" s="1"/>
  <c r="N81" i="1"/>
  <c r="N108" i="1" s="1"/>
  <c r="H151" i="1" l="1"/>
  <c r="L151" i="1" s="1"/>
  <c r="H148" i="1"/>
  <c r="L148" i="1" s="1"/>
  <c r="H260" i="1"/>
  <c r="M260" i="1" s="1"/>
  <c r="H258" i="1"/>
  <c r="M258" i="1" s="1"/>
  <c r="H245" i="1"/>
  <c r="M245" i="1" s="1"/>
  <c r="M151" i="1" l="1"/>
  <c r="N151" i="1" s="1"/>
  <c r="M148" i="1"/>
  <c r="N148" i="1" s="1"/>
  <c r="L245" i="1"/>
  <c r="N245" i="1" s="1"/>
  <c r="L258" i="1"/>
  <c r="N258" i="1" s="1"/>
  <c r="L260" i="1"/>
  <c r="N260" i="1" s="1"/>
  <c r="H320" i="1" l="1"/>
  <c r="N146" i="1"/>
  <c r="M146" i="1"/>
  <c r="L146" i="1"/>
  <c r="N17" i="1"/>
  <c r="M17" i="1"/>
  <c r="L17" i="1"/>
  <c r="B371" i="1"/>
  <c r="N332" i="1"/>
  <c r="M332" i="1"/>
  <c r="L332" i="1"/>
  <c r="N322" i="1"/>
  <c r="M322" i="1"/>
  <c r="L322" i="1"/>
  <c r="N319" i="1"/>
  <c r="M319" i="1"/>
  <c r="L319" i="1"/>
  <c r="N300" i="1"/>
  <c r="M300" i="1"/>
  <c r="L300" i="1"/>
  <c r="N273" i="1"/>
  <c r="M273" i="1"/>
  <c r="L273" i="1"/>
  <c r="N265" i="1"/>
  <c r="M265" i="1"/>
  <c r="L265" i="1"/>
  <c r="N262" i="1"/>
  <c r="M262" i="1"/>
  <c r="L262" i="1"/>
  <c r="N252" i="1"/>
  <c r="M252" i="1"/>
  <c r="L252" i="1"/>
  <c r="N244" i="1"/>
  <c r="M244" i="1"/>
  <c r="L244" i="1"/>
  <c r="N225" i="1"/>
  <c r="M225" i="1"/>
  <c r="L225" i="1"/>
  <c r="N233" i="1"/>
  <c r="M233" i="1"/>
  <c r="L233" i="1"/>
  <c r="N156" i="1"/>
  <c r="M156" i="1"/>
  <c r="L156" i="1"/>
  <c r="N140" i="1"/>
  <c r="M140" i="1"/>
  <c r="L140" i="1"/>
  <c r="N112" i="1"/>
  <c r="N116" i="1" s="1"/>
  <c r="M112" i="1"/>
  <c r="M116" i="1" s="1"/>
  <c r="L112" i="1"/>
  <c r="L116" i="1" s="1"/>
  <c r="L48" i="1"/>
  <c r="M48" i="1"/>
  <c r="N48" i="1"/>
  <c r="H226" i="1"/>
  <c r="H147" i="1"/>
  <c r="H21" i="1"/>
  <c r="H234" i="1"/>
  <c r="H141" i="1"/>
  <c r="H271" i="1"/>
  <c r="H270" i="1"/>
  <c r="H267" i="1"/>
  <c r="H266" i="1"/>
  <c r="B377" i="1"/>
  <c r="B376" i="1"/>
  <c r="B375" i="1"/>
  <c r="B374" i="1"/>
  <c r="B373" i="1"/>
  <c r="B372" i="1"/>
  <c r="H314" i="1"/>
  <c r="H305" i="1"/>
  <c r="H304" i="1"/>
  <c r="H303" i="1"/>
  <c r="H302" i="1"/>
  <c r="H301" i="1"/>
  <c r="H15" i="1"/>
  <c r="H14" i="1"/>
  <c r="H13" i="1"/>
  <c r="H12" i="1"/>
  <c r="H11" i="1"/>
  <c r="H10" i="1"/>
  <c r="B10" i="1"/>
  <c r="B11" i="1" l="1"/>
  <c r="L226" i="1"/>
  <c r="M226" i="1"/>
  <c r="M263" i="1" s="1"/>
  <c r="M147" i="1"/>
  <c r="L147" i="1"/>
  <c r="L21" i="1"/>
  <c r="L49" i="1" s="1"/>
  <c r="M21" i="1"/>
  <c r="M49" i="1" s="1"/>
  <c r="L234" i="1"/>
  <c r="M234" i="1"/>
  <c r="M141" i="1"/>
  <c r="L141" i="1"/>
  <c r="L271" i="1"/>
  <c r="M271" i="1"/>
  <c r="L270" i="1"/>
  <c r="M270" i="1"/>
  <c r="M267" i="1"/>
  <c r="L267" i="1"/>
  <c r="M266" i="1"/>
  <c r="L266" i="1"/>
  <c r="L320" i="1"/>
  <c r="M320" i="1"/>
  <c r="L314" i="1"/>
  <c r="M314" i="1"/>
  <c r="L305" i="1"/>
  <c r="M305" i="1"/>
  <c r="L304" i="1"/>
  <c r="M304" i="1"/>
  <c r="M303" i="1"/>
  <c r="L303" i="1"/>
  <c r="M302" i="1"/>
  <c r="L302" i="1"/>
  <c r="M301" i="1"/>
  <c r="L301" i="1"/>
  <c r="M15" i="1"/>
  <c r="L15" i="1"/>
  <c r="L14" i="1"/>
  <c r="M14" i="1"/>
  <c r="L13" i="1"/>
  <c r="M13" i="1"/>
  <c r="M12" i="1"/>
  <c r="L12" i="1"/>
  <c r="L11" i="1"/>
  <c r="M11" i="1"/>
  <c r="L10" i="1"/>
  <c r="M10" i="1"/>
  <c r="L18" i="1" l="1"/>
  <c r="M18" i="1"/>
  <c r="L263" i="1"/>
  <c r="M274" i="1"/>
  <c r="L336" i="1"/>
  <c r="M336" i="1"/>
  <c r="L154" i="1"/>
  <c r="M154" i="1"/>
  <c r="L274" i="1"/>
  <c r="N15" i="1"/>
  <c r="N11" i="1"/>
  <c r="N12" i="1"/>
  <c r="N147" i="1"/>
  <c r="N141" i="1"/>
  <c r="N154" i="1" s="1"/>
  <c r="N267" i="1"/>
  <c r="B12" i="1"/>
  <c r="N302" i="1"/>
  <c r="N303" i="1"/>
  <c r="N266" i="1"/>
  <c r="N21" i="1"/>
  <c r="N49" i="1" s="1"/>
  <c r="N301" i="1"/>
  <c r="N271" i="1"/>
  <c r="N304" i="1"/>
  <c r="N10" i="1"/>
  <c r="N226" i="1"/>
  <c r="N263" i="1" s="1"/>
  <c r="N234" i="1"/>
  <c r="N270" i="1"/>
  <c r="N320" i="1"/>
  <c r="N314" i="1"/>
  <c r="N305" i="1"/>
  <c r="N13" i="1"/>
  <c r="N14" i="1"/>
  <c r="N274" i="1" l="1"/>
  <c r="N18" i="1"/>
  <c r="N371" i="1" s="1"/>
  <c r="N336" i="1"/>
  <c r="L371" i="1"/>
  <c r="M371" i="1"/>
  <c r="B13" i="1"/>
  <c r="N376" i="1" l="1"/>
  <c r="B14" i="1"/>
  <c r="N375" i="1" l="1"/>
  <c r="N372" i="1"/>
  <c r="N373" i="1"/>
  <c r="N374" i="1"/>
  <c r="M3" i="1"/>
  <c r="B15" i="1"/>
  <c r="B16" i="1" l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52" i="1" s="1"/>
  <c r="B55" i="1" s="1"/>
  <c r="B56" i="1" s="1"/>
  <c r="B57" i="1" s="1"/>
  <c r="B60" i="1" s="1"/>
  <c r="B63" i="1" s="1"/>
  <c r="B64" i="1" s="1"/>
  <c r="B69" i="1" s="1"/>
  <c r="B70" i="1" s="1"/>
  <c r="B71" i="1" s="1"/>
  <c r="B72" i="1" s="1"/>
  <c r="B75" i="1" s="1"/>
  <c r="B81" i="1" s="1"/>
  <c r="B82" i="1" s="1"/>
  <c r="B83" i="1" s="1"/>
  <c r="B84" i="1" s="1"/>
  <c r="B87" i="1" s="1"/>
  <c r="B88" i="1" s="1"/>
  <c r="B91" i="1" s="1"/>
  <c r="B94" i="1" s="1"/>
  <c r="B95" i="1" s="1"/>
  <c r="B96" i="1" s="1"/>
  <c r="B99" i="1" s="1"/>
  <c r="B102" i="1" s="1"/>
  <c r="B103" i="1" s="1"/>
  <c r="B104" i="1" s="1"/>
  <c r="B105" i="1" s="1"/>
  <c r="B106" i="1" s="1"/>
  <c r="B111" i="1" s="1"/>
  <c r="B114" i="1" s="1"/>
  <c r="B119" i="1" s="1"/>
  <c r="B120" i="1" s="1"/>
  <c r="B121" i="1" s="1"/>
  <c r="B122" i="1" s="1"/>
  <c r="B123" i="1" s="1"/>
  <c r="B126" i="1" s="1"/>
  <c r="B127" i="1" s="1"/>
  <c r="B130" i="1" s="1"/>
  <c r="B133" i="1" s="1"/>
  <c r="B136" i="1" s="1"/>
  <c r="B141" i="1" s="1"/>
  <c r="B142" i="1" s="1"/>
  <c r="B143" i="1" s="1"/>
  <c r="B144" i="1" s="1"/>
  <c r="B147" i="1" s="1"/>
  <c r="B148" i="1" s="1"/>
  <c r="B151" i="1" s="1"/>
  <c r="B152" i="1" s="1"/>
  <c r="B158" i="1" s="1"/>
  <c r="B159" i="1" s="1"/>
  <c r="B160" i="1" s="1"/>
  <c r="B161" i="1" s="1"/>
  <c r="B162" i="1" s="1"/>
  <c r="B165" i="1" s="1"/>
  <c r="B166" i="1" s="1"/>
  <c r="B167" i="1" s="1"/>
  <c r="B168" i="1" s="1"/>
  <c r="B169" i="1" s="1"/>
  <c r="B172" i="1" s="1"/>
  <c r="B173" i="1" s="1"/>
  <c r="B174" i="1" s="1"/>
  <c r="B175" i="1" s="1"/>
  <c r="B176" i="1" s="1"/>
  <c r="B179" i="1" s="1"/>
  <c r="B180" i="1" s="1"/>
  <c r="B183" i="1" s="1"/>
  <c r="B184" i="1" s="1"/>
  <c r="B185" i="1" s="1"/>
  <c r="B186" i="1" s="1"/>
  <c r="B189" i="1" s="1"/>
  <c r="B190" i="1" s="1"/>
  <c r="B191" i="1" s="1"/>
  <c r="B192" i="1" s="1"/>
  <c r="B193" i="1" s="1"/>
  <c r="B196" i="1" s="1"/>
  <c r="B197" i="1" s="1"/>
  <c r="B198" i="1" s="1"/>
  <c r="B199" i="1" s="1"/>
  <c r="B200" i="1" s="1"/>
  <c r="B203" i="1" s="1"/>
  <c r="B204" i="1" s="1"/>
  <c r="B205" i="1" s="1"/>
  <c r="B206" i="1" s="1"/>
  <c r="B207" i="1" s="1"/>
  <c r="B208" i="1" s="1"/>
  <c r="B211" i="1" s="1"/>
  <c r="B212" i="1" s="1"/>
  <c r="B213" i="1" s="1"/>
  <c r="B214" i="1" s="1"/>
  <c r="B215" i="1" s="1"/>
  <c r="B216" i="1" s="1"/>
  <c r="B219" i="1" s="1"/>
  <c r="B220" i="1" s="1"/>
  <c r="B221" i="1" s="1"/>
  <c r="B222" i="1" s="1"/>
  <c r="B223" i="1" s="1"/>
  <c r="B226" i="1" s="1"/>
  <c r="B227" i="1" s="1"/>
  <c r="B228" i="1" s="1"/>
  <c r="B231" i="1" s="1"/>
  <c r="B234" i="1" s="1"/>
  <c r="B235" i="1" s="1"/>
  <c r="B238" i="1" s="1"/>
  <c r="B239" i="1" s="1"/>
  <c r="B242" i="1" s="1"/>
  <c r="B245" i="1" s="1"/>
  <c r="B246" i="1" s="1"/>
  <c r="B247" i="1" s="1"/>
  <c r="B248" i="1" s="1"/>
  <c r="B249" i="1" s="1"/>
  <c r="B250" i="1" s="1"/>
  <c r="B253" i="1" s="1"/>
  <c r="B254" i="1" s="1"/>
  <c r="B255" i="1" s="1"/>
  <c r="B256" i="1" s="1"/>
  <c r="B257" i="1" s="1"/>
  <c r="B258" i="1" s="1"/>
  <c r="B259" i="1" s="1"/>
  <c r="B260" i="1" s="1"/>
  <c r="B261" i="1" s="1"/>
  <c r="B266" i="1" s="1"/>
  <c r="B267" i="1" s="1"/>
  <c r="B270" i="1" s="1"/>
  <c r="B271" i="1" s="1"/>
  <c r="B272" i="1" s="1"/>
  <c r="B277" i="1" s="1"/>
  <c r="B278" i="1" s="1"/>
  <c r="B279" i="1" s="1"/>
  <c r="B280" i="1" s="1"/>
  <c r="B281" i="1" s="1"/>
  <c r="B282" i="1" s="1"/>
  <c r="B283" i="1" s="1"/>
  <c r="B288" i="1" s="1"/>
  <c r="B291" i="1" s="1"/>
  <c r="B292" i="1" s="1"/>
  <c r="B295" i="1" s="1"/>
  <c r="B296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4" i="1" s="1"/>
  <c r="B317" i="1" s="1"/>
  <c r="B320" i="1" s="1"/>
  <c r="B323" i="1" s="1"/>
  <c r="B324" i="1" s="1"/>
  <c r="B327" i="1" s="1"/>
  <c r="B328" i="1" s="1"/>
  <c r="B331" i="1" s="1"/>
  <c r="B334" i="1" s="1"/>
  <c r="B338" i="1" s="1"/>
  <c r="B339" i="1" s="1"/>
  <c r="B340" i="1" s="1"/>
  <c r="B343" i="1" s="1"/>
  <c r="B344" i="1" s="1"/>
  <c r="B350" i="1" s="1"/>
  <c r="B353" i="1" s="1"/>
  <c r="B354" i="1" s="1"/>
  <c r="B357" i="1" s="1"/>
  <c r="B358" i="1" s="1"/>
  <c r="B359" i="1" s="1"/>
  <c r="B364" i="1" s="1"/>
  <c r="B365" i="1" s="1"/>
  <c r="B366" i="1" s="1"/>
  <c r="B367" i="1" s="1"/>
  <c r="N377" i="1"/>
  <c r="M4" i="1"/>
  <c r="M6" i="1" s="1"/>
</calcChain>
</file>

<file path=xl/sharedStrings.xml><?xml version="1.0" encoding="utf-8"?>
<sst xmlns="http://schemas.openxmlformats.org/spreadsheetml/2006/main" count="841" uniqueCount="319">
  <si>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</si>
  <si>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</si>
  <si>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</si>
  <si>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</si>
  <si>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</si>
  <si>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</si>
  <si>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</si>
  <si>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</si>
  <si>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</si>
  <si>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</si>
  <si>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</si>
  <si>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</si>
  <si>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</si>
  <si>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</si>
  <si>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</si>
  <si>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</si>
  <si>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</si>
  <si>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</si>
  <si>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</si>
  <si>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</si>
  <si>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</si>
  <si>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</si>
  <si>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</si>
  <si>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</si>
  <si>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</si>
  <si>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</si>
  <si>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</si>
  <si>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</si>
  <si>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</si>
  <si>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</si>
  <si>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</si>
  <si>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</si>
  <si>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</si>
  <si>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</si>
  <si>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</si>
  <si>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</si>
  <si>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</si>
  <si>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</si>
  <si>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</si>
  <si>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</si>
  <si>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</si>
  <si>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</si>
  <si>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</si>
  <si>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</si>
  <si>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</si>
  <si>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</si>
  <si>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</si>
  <si>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</si>
  <si>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</si>
  <si>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</si>
  <si>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</si>
  <si>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</si>
  <si>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05 — METALS</t>
  </si>
  <si>
    <t>WASTE &amp; VENT PIPES</t>
  </si>
  <si>
    <t>CEILING</t>
  </si>
  <si>
    <t>DOORS &amp; FRAMES</t>
  </si>
  <si>
    <t>WATER PIPES</t>
  </si>
  <si>
    <t>DIVISION 12 — FURNISHINGS</t>
  </si>
  <si>
    <t>DOOR HARDWARE</t>
  </si>
  <si>
    <t>SITE DEMOLITION</t>
  </si>
  <si>
    <t>WALL BASE:</t>
  </si>
  <si>
    <t>3-5/8" Metal Studs @ 16" O.C.</t>
  </si>
  <si>
    <t>3-5/8" Top &amp; Bottom Runners</t>
  </si>
  <si>
    <t>Sealant</t>
  </si>
  <si>
    <t>6" Metal Studs @ 16" O.C.</t>
  </si>
  <si>
    <t>6" Top &amp; Bottom Runners</t>
  </si>
  <si>
    <t>TRANSITION:</t>
  </si>
  <si>
    <t>2" Vent Pipe</t>
  </si>
  <si>
    <t>DIVISION 07— THERMAL &amp; MOISTURE PROTECTION</t>
  </si>
  <si>
    <t>FIRESTOPPING</t>
  </si>
  <si>
    <t>Allowance For Fire Stopping</t>
  </si>
  <si>
    <t>TEXAS TECH UNIVERSITY HEALTH SCIENCES - ABELIENE STUDENT CENTER</t>
  </si>
  <si>
    <t>1718 PINE ST ABILIENE, TX 79601</t>
  </si>
  <si>
    <t>Remove Steel Column &amp; To 3' of Concrete Pier-Reinforcing Steel To Remain</t>
  </si>
  <si>
    <t>Remove Masonry Column Wrap</t>
  </si>
  <si>
    <t>Remove Partially Masonry Site Wall</t>
  </si>
  <si>
    <t>Remove Steel Beams</t>
  </si>
  <si>
    <t>Remove Steel Columns</t>
  </si>
  <si>
    <t>Remove Steel Deck</t>
  </si>
  <si>
    <t>Full Depth Sawcut</t>
  </si>
  <si>
    <t>Remove Utility Electric Line</t>
  </si>
  <si>
    <t>Remove Trench Drain</t>
  </si>
  <si>
    <t>Remove Pavement</t>
  </si>
  <si>
    <t>Relocate Gas Meter</t>
  </si>
  <si>
    <t>Cut &amp; Plug Existing Utility</t>
  </si>
  <si>
    <t>S0-101</t>
  </si>
  <si>
    <t>S0-102</t>
  </si>
  <si>
    <t>C1-101</t>
  </si>
  <si>
    <t>DRILLED PIERS</t>
  </si>
  <si>
    <t>GRADE BEAM</t>
  </si>
  <si>
    <t>CY</t>
  </si>
  <si>
    <t>SLAB ON GRADE</t>
  </si>
  <si>
    <t>EQUIPMENT PAD</t>
  </si>
  <si>
    <t>5-1/2" Thk Concrete Slab
- Reinforced w/ Commercial Polypropylene Fiber Mesh (Sika Fibermesh G50 Or Equal, @ Min 8LBS/CY)</t>
  </si>
  <si>
    <t>STRUCTURAL STEEL</t>
  </si>
  <si>
    <t>METAL BEAMS:</t>
  </si>
  <si>
    <t>W12X26</t>
  </si>
  <si>
    <t>W16X36</t>
  </si>
  <si>
    <t>W12X16</t>
  </si>
  <si>
    <t>W18X40</t>
  </si>
  <si>
    <t>METAL COLUMNS &amp; POSTS:</t>
  </si>
  <si>
    <t>HSS8X8X5/16</t>
  </si>
  <si>
    <t>HSS8X8X5/8</t>
  </si>
  <si>
    <t>STEEL ANGLE:</t>
  </si>
  <si>
    <t>L4X4X1/4</t>
  </si>
  <si>
    <t>STEEL BRIDGING:</t>
  </si>
  <si>
    <t>ROOF FRAMING</t>
  </si>
  <si>
    <t>2.5K1 Steel Roof Joists @ 4'-6" O.C.</t>
  </si>
  <si>
    <t>12K1 Steel Roof Joists @ 4'-6" O.C.</t>
  </si>
  <si>
    <t>14K4 Steel Roof Joists @ 4'-6" O.C.</t>
  </si>
  <si>
    <t>12K3 Steel Roof Joists @ 4'-6" O.C.</t>
  </si>
  <si>
    <t>L5X3X1/4 (LLV)  Roof Deck Support Angle</t>
  </si>
  <si>
    <t>Horizontal Bridging Per SJI Criteria For Joist Span &amp; Depth Noted
- Bridging To Be Sized, Supplied &amp; Installed Per Joist Manf</t>
  </si>
  <si>
    <t>LBS</t>
  </si>
  <si>
    <t>L6X6X3/8</t>
  </si>
  <si>
    <t>BASE PLATE:</t>
  </si>
  <si>
    <t>PL 1-1/4"X16"X16" Steel Base Plate
- w/ (4) 1-13/16" Ø Anchor Holes
- Includes (4) 1"Øx16"L ASTM F1554 (36 KSI) Threaded Anchor Rods w/ Heavy Hex Nuts
- 3/8" x 3" Plate Washer
- Requires 2" Non-Shrink Grout Bed Beneath The Plate</t>
  </si>
  <si>
    <t>DIVISION 31 — EARTHWOORK</t>
  </si>
  <si>
    <t>Excavation</t>
  </si>
  <si>
    <t>Backfill</t>
  </si>
  <si>
    <t>Mild Site Grading</t>
  </si>
  <si>
    <t>Note: 20% Fluff Factor is Added</t>
  </si>
  <si>
    <t>DIVISION 32 — EXTERIOR IMPROVEMENTS</t>
  </si>
  <si>
    <t>SITE WORK</t>
  </si>
  <si>
    <t>EROSION CONTROL</t>
  </si>
  <si>
    <t>DIVISION 33 — UTILITUES</t>
  </si>
  <si>
    <t>SITE UTILITIES</t>
  </si>
  <si>
    <t>LANDSCAPING</t>
  </si>
  <si>
    <t>SOD</t>
  </si>
  <si>
    <t>24" Storm Drain Pipe</t>
  </si>
  <si>
    <t>8" Storm Sewer Pipe</t>
  </si>
  <si>
    <t>ACO S100K Trench Drain w/ ADA/Heel Proof Grate</t>
  </si>
  <si>
    <t xml:space="preserve">Remove Steel Edging </t>
  </si>
  <si>
    <t>5" THK Concrete Sidewalk 
- #3'S @ 12" O.C. EW
- Tooled Joints @ Interval
- 2" Sand base
- Place Full Depth Thru Joints w/ 1/2"x5" Premolded Joint Filler w/ Sealant</t>
  </si>
  <si>
    <t xml:space="preserve">Silt Log
- Silt Screen Sheathing </t>
  </si>
  <si>
    <t>Inlet Protection
- Burlap Or Fabric (Embed Fabric 4" Into Ground)
- 1"x2" Wood Posts 3' Long</t>
  </si>
  <si>
    <t>4" River Rock 
- Filter Fabric
- 6" Compacted Subgrade
- Undisturbed Subgrade</t>
  </si>
  <si>
    <t>6" Perforated HDPE Underdrain Pipe</t>
  </si>
  <si>
    <t>L1-101</t>
  </si>
  <si>
    <t>S1-101</t>
  </si>
  <si>
    <t>S1-102</t>
  </si>
  <si>
    <t>S5-001</t>
  </si>
  <si>
    <t>C1-201</t>
  </si>
  <si>
    <t>C1-301</t>
  </si>
  <si>
    <t>C1-401</t>
  </si>
  <si>
    <t>Remove Piping</t>
  </si>
  <si>
    <t>Remove Roof Drains</t>
  </si>
  <si>
    <t>Relocate Gas Regulator</t>
  </si>
  <si>
    <t>PD1-100</t>
  </si>
  <si>
    <t>Tag DSN-1
Type: Downspout Nozzle
Manf: Zurn
Model: Z199-DC-VP
- Provide Downspout Nozzle Sized For Piping Indicated On Plans</t>
  </si>
  <si>
    <t xml:space="preserve">Tag AD-1
Type: Area Drain
Manf: Watts
Model: FD-320
</t>
  </si>
  <si>
    <t xml:space="preserve">Tag RD-1
Type: Roof Drain
Manf: Watts
Model: RD-300-K40
</t>
  </si>
  <si>
    <t xml:space="preserve">Tag RD-2
Type: Roof Drain
Manf: Watts
Model: RD-300-K40-R
</t>
  </si>
  <si>
    <t>PLUMBING EQUIPMENT</t>
  </si>
  <si>
    <t>Tag: EWH-1
Type: Electric Water Heater
Manf: EEMAX
Model: AM010240T
Weight: 6 LB
Specifications / Notes: Provide External ASSE 1017 Compliant Mixing Valve Or An Integral ASSE 1070 Rated Mixing Valve In The Unit.</t>
  </si>
  <si>
    <t>GAS PIPE</t>
  </si>
  <si>
    <t>2" Sanitary Waste Pipe</t>
  </si>
  <si>
    <t>STORM PIPE</t>
  </si>
  <si>
    <t>4" Overflow Storm Pipe</t>
  </si>
  <si>
    <t>4" Storm Pipe</t>
  </si>
  <si>
    <t>CONDENSATE PIPE</t>
  </si>
  <si>
    <t>2" Wall Cleanout</t>
  </si>
  <si>
    <t>Cleanout</t>
  </si>
  <si>
    <t>Accessible Isolation Valve</t>
  </si>
  <si>
    <t>2" Vent Thru Roof</t>
  </si>
  <si>
    <t>Tailpiece w/ Air Gap</t>
  </si>
  <si>
    <t>Vented Containment Sleeve</t>
  </si>
  <si>
    <t>ALLOWANCE</t>
  </si>
  <si>
    <t>Allowance For Verify Existing Utilities Crossing The Building Footprint Including Test Pits, Vacuum Excavation, Restoration, Traffic Control, And Elevation Verification Of The Existing 24-Inch Storm Pipe Prior To Foundation Construction. (Point 5,7)</t>
  </si>
  <si>
    <t>P6-600</t>
  </si>
  <si>
    <t>P1-100</t>
  </si>
  <si>
    <t>P2-200</t>
  </si>
  <si>
    <t>P1-101</t>
  </si>
  <si>
    <t>P1-101,P6-600</t>
  </si>
  <si>
    <t>P1-100,P6-600</t>
  </si>
  <si>
    <t>TRENCHING</t>
  </si>
  <si>
    <t xml:space="preserve">Remove Brick Veneer, Air Barrier to Remain &amp; Protect For New Wall Assembly Attachment </t>
  </si>
  <si>
    <t xml:space="preserve">Remove Portion Of Wall For New Opening </t>
  </si>
  <si>
    <t xml:space="preserve">Remove Structural Trellis System, Patch &amp; Repair Through Wall Penetrations &amp; Seal Around Joints </t>
  </si>
  <si>
    <t>Remove Cast Stone Parapet &amp; Associated Roofing System &amp; Flashing</t>
  </si>
  <si>
    <t xml:space="preserve">Remove Exterior Stucco Wall Finish </t>
  </si>
  <si>
    <t>Remove Exterior Masonry Wall</t>
  </si>
  <si>
    <t>Remove Cast Stone Exterior Wall A</t>
  </si>
  <si>
    <t>Remove Exterior Wall</t>
  </si>
  <si>
    <t>Remove Storefront System, Patch &amp; Repair Existing Substrate In Preparation For New Finishes</t>
  </si>
  <si>
    <t xml:space="preserve">Remove Door in Its Entirety </t>
  </si>
  <si>
    <t>Remove Window w/ Associate Framing</t>
  </si>
  <si>
    <t>ROOFING</t>
  </si>
  <si>
    <t>TPO Roofing Membrane</t>
  </si>
  <si>
    <t>Rigid, Closed Cell Foam Insulation</t>
  </si>
  <si>
    <t>5/8" Cover Board</t>
  </si>
  <si>
    <t>Tapered Insulation</t>
  </si>
  <si>
    <t>A1-116</t>
  </si>
  <si>
    <t>A5-505</t>
  </si>
  <si>
    <t>MILLWORK</t>
  </si>
  <si>
    <t xml:space="preserve">COUNTERTOP </t>
  </si>
  <si>
    <t>KITCHEN ISLAND</t>
  </si>
  <si>
    <t>Waterfall Edge SSF1
Manf: Corian
Series/Style: Canvas</t>
  </si>
  <si>
    <t>Solid Surface Countertop SSF1
Manf: Corian
Series/Style: Canvas</t>
  </si>
  <si>
    <t>WINDOWS</t>
  </si>
  <si>
    <t>DIVISION 11 — EQUIPMENT</t>
  </si>
  <si>
    <t>Vending Machine</t>
  </si>
  <si>
    <t>Microwaves</t>
  </si>
  <si>
    <t>Coffee Machine</t>
  </si>
  <si>
    <t>Ice Machine</t>
  </si>
  <si>
    <t>Fridge</t>
  </si>
  <si>
    <t xml:space="preserve"> ACCESSORIES</t>
  </si>
  <si>
    <t>MISC</t>
  </si>
  <si>
    <t>Fire Extinguisher Cabinet</t>
  </si>
  <si>
    <t>(2'-0" x 8'-4") Built-In Bench SSF1
Manf: Corian
Series/Style: Canvas</t>
  </si>
  <si>
    <t>BENCH</t>
  </si>
  <si>
    <t>MOLDING:</t>
  </si>
  <si>
    <t>Shadow Molding</t>
  </si>
  <si>
    <t>5/8" Gypsum Board Ceiling</t>
  </si>
  <si>
    <t>Resilient Tile Flooring RT1
Manf: Armstrong
Series/Style: Duo
- St931 Spettro Caspian Sand
- 6"x36"x2.5MM</t>
  </si>
  <si>
    <t>Rubber Base RB2
Manf: Roppe
Series/Style: Candid #60 PV4060
- 671 Somber
- 4-1/4" H</t>
  </si>
  <si>
    <t>Wall Tile T1
Manf: Daltile
Series/Style: Artcrafted
Drift AC30
- 3"x13"</t>
  </si>
  <si>
    <t>Acoustical Wall Panel AWP1
Manf: Turf
Series/Style: Static/F7
- 06 Charcoal
- 9MM Thick</t>
  </si>
  <si>
    <t>(1'-6" x 7'-0") Built-In Bench SSF1
Manf: Corian
Series/Style: Canvas</t>
  </si>
  <si>
    <t>CASEWORK</t>
  </si>
  <si>
    <r>
      <t xml:space="preserve">Solid Surface Fabrication SSF1
Manf: Corian
Series/Style: Canvas
</t>
    </r>
    <r>
      <rPr>
        <i/>
        <sz val="12"/>
        <color rgb="FFFF0000"/>
        <rFont val="Calibri"/>
        <family val="2"/>
        <scheme val="minor"/>
      </rPr>
      <t>- VIF</t>
    </r>
  </si>
  <si>
    <t>Paint @ Wall PT-1
Manf: Sherwin Williams
Style/Model: Latex/Semigloss
Color: SW7103 Whitetail</t>
  </si>
  <si>
    <t>Paint @ Wall PT-2
Manf: Sherwin Williams
Style/Model: Latex/Semigloss
Color: SW7016 Mindful Gray</t>
  </si>
  <si>
    <t>Paint @ Soffit PT-3
Manf: Sherwin Williams
Style/Model: Latex/Semigloss
Color: SW7019 Gauntlet Gray</t>
  </si>
  <si>
    <t>Paint @ Soffit PT-1
Manf: Sherwin Williams
Style/Model: Latex/Semigloss
Color: SW7103 Whitetail</t>
  </si>
  <si>
    <t>Paint @ Expose Ceiling PT-2
Manf: Sherwin Williams
Style/Model: Latex/Semigloss
Color: SW7016 Mindful Gray</t>
  </si>
  <si>
    <t>DIVISION 03— CONCRETE</t>
  </si>
  <si>
    <t>(1) Layer Of 5/8" Gypsum Wallboard On Both Sides</t>
  </si>
  <si>
    <t>Sound Attenuation Batt Insulation</t>
  </si>
  <si>
    <t>Fire Rated Sealant</t>
  </si>
  <si>
    <t>WALL TYPE J3 AS: (NON-RATED)</t>
  </si>
  <si>
    <t>(1) Layer Of 5/8" Gypsum Wallboard On One Side</t>
  </si>
  <si>
    <t>WALL TYPE J2 AS: (NON-RATED)</t>
  </si>
  <si>
    <t>WALL TYPE N1 AS: (DIRECT APPLIED)</t>
  </si>
  <si>
    <t>WALL TYPE M1 AS: (FURRING PARTITION)</t>
  </si>
  <si>
    <t>7/8" Vertical Furring Channels @ 16" O.C.</t>
  </si>
  <si>
    <t>WALL TYPE L3 AS: (FURRING PARTITION)</t>
  </si>
  <si>
    <t>WALL TYPE EWA1,2 AS: (1 HR FIRE RATED) (CHASE WALL)</t>
  </si>
  <si>
    <t>(2) Layer Of 5/8" Gypsum Wallboard On Both Sides</t>
  </si>
  <si>
    <t>(1) Layer Of 5/8" Gypsum Wallboard On Both Sides
- Provide Security Mesh @ GWB</t>
  </si>
  <si>
    <t>A1-115A</t>
  </si>
  <si>
    <t>A1-140A</t>
  </si>
  <si>
    <t>A7-101</t>
  </si>
  <si>
    <t>A4-450</t>
  </si>
  <si>
    <t>A7-101,A4-450</t>
  </si>
  <si>
    <t>A6-001</t>
  </si>
  <si>
    <t>(24" W x 36" D) Grade Beam
- 4- #6 Bars @ Top &amp; Bottom &amp; 2-#6 Center &amp; Type 2 #4 Stirrups @12" Typ. 6" Each End
- At Angles Other Than 90 Degree Provide Bent Bars @ 2 Points
- 50 LF @5 Bars (Top) @ 1'-0" O.C. w/ Min Lap EA Side Of GB</t>
  </si>
  <si>
    <t>Vapor Permeable Air Barrier
- 30 Mil Thick
- Rubberized Asphalt Membrane Adhered To Polyethylene Or Polyolefin Top Sheet
- Base Product Carlisle 725TR</t>
  </si>
  <si>
    <t>Gypsum Board Trim GT1
Manf: Fry Reglet
Series/Style: Protruding Edge Reveal DRMP WR-100-75 W/ Factory Fabricated 90-Degree Outside Corners
- Clear Anodized Aluminum
- 1"x34" / Outside Corner Leg To Match Wall Thickness
- Trim To Have A Custom Formed Outside Corner</t>
  </si>
  <si>
    <t>Tag S-1
Type: Sink
Manf: Elkay
Model: LR-2219/LK-99
Chicago Faucet 786-E29VP 2.0 GPM
Description: Single Compartment Self-Rimming Sink Constructed Of Type 302 18-8 Stainless Steel, 22" X 19" X 7-1/2" Deep.   Notes: Interior And Top Surfaces Shall Be Polished To A High Luster Finish.   Provide Sink With Stainless Steel Crumb Cup Strainer.   Provide Fixture Punched For 3-Hole Faucet Installation On 4-Inch Centers.</t>
  </si>
  <si>
    <t>A0-060</t>
  </si>
  <si>
    <t>Steel Edging 
- 12" Steel Stake</t>
  </si>
  <si>
    <t>DIVISION 04— MASONRY</t>
  </si>
  <si>
    <t>PARAPET WALL</t>
  </si>
  <si>
    <t>Cast Stone Parapet Wall</t>
  </si>
  <si>
    <t>Precut Reglet For Cap Flashing</t>
  </si>
  <si>
    <t>Cast Stone Cornice</t>
  </si>
  <si>
    <t>Counter Flashing</t>
  </si>
  <si>
    <t>EXTERIOR FINISHES</t>
  </si>
  <si>
    <t>A2-200</t>
  </si>
  <si>
    <t>Wall Flashing &amp; Weep Holes</t>
  </si>
  <si>
    <t>FLASHING</t>
  </si>
  <si>
    <t>Air &amp; Water Weather-Resistive Barrier</t>
  </si>
  <si>
    <t>Continuous Rigid Exterior Insulation</t>
  </si>
  <si>
    <t>INSULATION</t>
  </si>
  <si>
    <t>"Modifier S "Expanded Security Mesh @ GWB</t>
  </si>
  <si>
    <t>WALL TYPE E3 AS: (1 HR CHASE PARTITION - UL U420 Extended To Deck 'Modifier E')</t>
  </si>
  <si>
    <t>3-5/8" Double Stud Metal Studs @ 16" O.C.</t>
  </si>
  <si>
    <t>WALL Type S3 (Base Wall Type A3  w/ Modifier" S")</t>
  </si>
  <si>
    <t>WALL TYPE S6 AS:  (6" STUD W/ Modifier" S")</t>
  </si>
  <si>
    <t xml:space="preserve">7/8" Horizontal Furring Channels </t>
  </si>
  <si>
    <t>3-5/8" Double Metal Studs @ 48" O.C.</t>
  </si>
  <si>
    <t>Paint @ Expose Ceiling PT-1
Manf: Sherwin Williams
Style/Model: Latex/Semigloss
Color: SW7103 Whitetail</t>
  </si>
  <si>
    <r>
      <t xml:space="preserve">Sound Attenuation Batt Insulation.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</si>
  <si>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</si>
  <si>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r>
      <t xml:space="preserve">Sound Attenuation Batt Insulation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</si>
  <si>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</si>
  <si>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t>(6'-0" x 8'-0") Type F Aluminum &amp; Glazing Type T Door w/ Type F01 Aluminum &amp; T Glass Frame</t>
  </si>
  <si>
    <t>(8'-0" x 10'-0") Aluminum Glazing Storefront</t>
  </si>
  <si>
    <r>
      <t xml:space="preserve">KITCEHN APPLIANCES
</t>
    </r>
    <r>
      <rPr>
        <b/>
        <i/>
        <sz val="12"/>
        <color rgb="FFFF0000"/>
        <rFont val="Calibri"/>
        <family val="2"/>
        <scheme val="minor"/>
      </rPr>
      <t>- INSTALL ONLY</t>
    </r>
  </si>
  <si>
    <r>
      <t xml:space="preserve">Letter Sign "Healthier Future"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</si>
  <si>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Solid Color Pattern To Be Painted. Number Are Clear Film w/ No Pigment
-  Align Edge Of Number To Edge Of Glass As Shown. Aerial Font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</si>
  <si>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(2'-6" x 2'-6") Wall Door
- Exterior access Door w/ A Gypsum Board Reveal &amp; Removable Panel
</t>
    </r>
    <r>
      <rPr>
        <i/>
        <sz val="12"/>
        <color rgb="FFFF0000"/>
        <rFont val="Calibri"/>
        <family val="2"/>
        <scheme val="minor"/>
      </rPr>
      <t>- Please Verify (Confirm whether it's an interior access panel or the exterior access door.)</t>
    </r>
  </si>
  <si>
    <t>1-1/2" 20 GA Galvanized (G90) Type "B" Metal Roof Deck</t>
  </si>
  <si>
    <t>Allowance For Temporary Shoring &amp; Bracing</t>
  </si>
  <si>
    <t>8" CIP Conc. Slab (Foundation Key Note 1/S1-101)
- Reinforced w/ #6 Bars @ 6" Bottom Short Way &amp; #4 @ 1'-0" O.C.
- Long Way Bottom Over Carton Foam System
- 15 Mil Vapor Barrier
- Compacted Subgrade
- (2) #4x4'-0" Re-Entrant Bars @ Slab Re-Entrant Corners (Key Note 3, Detail S5-010)</t>
  </si>
  <si>
    <t>8" CIP Conc. Slab (Foundation Key Note 7/S1-101)
- Reinforced w/ #8 Bars @ 6" Bottom Short Way &amp; #4 @ 1'-0" O.C.
- Long Way Bottom Over Carton Foam System
- 15 Mil Vapor Barrier
- Compacted Subgrade</t>
  </si>
  <si>
    <t xml:space="preserve">8" Exterior Concrete Equipment Pad w/ Chamfer (Detail 5/S5-010)
- #5 Bot EW @ 12" O.C. </t>
  </si>
  <si>
    <t>18/48 Drilled Pier - 18" Dia. Shaft w/ 48" Dia. Belled Bottom (Foundation Plan Note 10/S1-101)
- Depth: 22'-26' VLF (per Geotech)
- Includes drilling, belled excavation, concrete, rebar cage 
- (6) #8 vert, #3 ties @ 1'-6" O.C. 
- (4) dowels w/ 6" O.C. lap ties.</t>
  </si>
  <si>
    <t>18/36 Drilled Pier - 18" Dia. Shaft w/ 36" Dia. Belled Bottom (Foundation Plan Note 10/S1-101)
- Depth: 22'-26' VLF (per Geotech)
- Includes drilling, belled excavation, concrete, rebar cage 
- (6) #8 vert, #3 ties @ 1'-6" O.C. 
- (4) dowels w/ 6" O.C. lap ties.</t>
  </si>
  <si>
    <t>Brick Veneer (EWA1)
- Modular Brick To Match Existing Adjacent Brick (A2-200)</t>
  </si>
  <si>
    <t>(2'-6" W) Base Cabinet PL-1
Manf: Formica
Style/Model: High Pressure Laminate/Fenix NTM Standard Core/Grade JM
Color: J0718 Grigio Londra
- .7MM Thick, FSC Certified
- Wood-Look Plastic Laminate To Run Vertically (Interior Finish Note 18/A7-001)</t>
  </si>
  <si>
    <t>Upholstery / Casework Finish UP1
Manf: Stinson
Series/Style: Nishiki 2.0
- Color: Lacquer LIH269
- VIF</t>
  </si>
  <si>
    <t>Metal Panel Wall System Vertical Ribbed (EWA2)
- Preformed Metal Wall Panel On 6" CF Metal Stud Backup</t>
  </si>
  <si>
    <t>(3'-4" x 9'-0") Interior Glazing Type L Door w/ Aluminum &amp; T Glass Frame
- Study Rooms 1401B, C, D, F, G
- Dark Bronze Frame; Privacy Frosted Glass; Soft Door Closer; High STC (Schedule A6-011)</t>
  </si>
  <si>
    <t>(3'-4-1/2" x 9'-0") Interior Glazing Type L Door w/ Aluminum &amp; T Glass Frame
- Study Room 1401E
- Dark Bronze Frame; Privacy Frosted Glass; Soft Door Closer; High STC (Schedule A6-011)</t>
  </si>
  <si>
    <t>Hardware Set 1 (Study Room Doors)
- Soft Door Closer; Privacy Hardware Per Spec</t>
  </si>
  <si>
    <t>Hardware Set 3 (Breakroom Pair)
- Closer, Scheduled Access, Hold Open, ADA Push Button Operator</t>
  </si>
  <si>
    <t>Roller Window Shades WS1
Manf: Mecho Shade
Series/Style: Mecho 5X Manual / Thermoveil Shadecloth / 1500 Series
- 1504 Black Brown, 3% Open
- All Exterior Windows Within Scope</t>
  </si>
  <si>
    <t>WALL TYPE F3 AS: (2 HR FIRE RATED) (CHASE WALL) - UL U420, STC 67</t>
  </si>
  <si>
    <t>(2'x2') Acoustical Ceiling ACT-1 
Manf: Armstrong
Series/Style: Ultima w/ Airguard Coating/Beveled Tegular/1901/Prelude Grid
- White
- 24"x24"x15/16" Grid
- Radius Corner - Refer To RCP</t>
  </si>
  <si>
    <t>Acoustical Ceiling ACT-2 @ Student Lounge
Manf: Arktura
Series/Style: Trisoft/Acoustic PET/A, B, &amp; C Modules
- Carbon/Jet Black Powdercoat Frame
- 56 x 4-1/2"</t>
  </si>
  <si>
    <t>Carpet Tile Flooring CPT1
Manf: J+J Flooring
Series/Style: Journey II 7621 Modular
- 3348 Red Pace
- 18"x36"
- Vertical Ashlar Install Method (Short End)</t>
  </si>
  <si>
    <t>Aluminum Flush Transition Profile - CPT1 To RT1 (Detail A1/A7-001)</t>
  </si>
  <si>
    <t>Aluminum Flush Transition Profile - RT1 To Existing Porcelain Tile (Detail A2/A7-001)</t>
  </si>
  <si>
    <t>Decorative Film DF1
Manf: 3M
Series/Style: 3M Scotchcal Clear View Graphic Film IJ8150/Custom Printed Graphic
- Match Sherwin Williams SW 6866 Heartthrob</t>
  </si>
  <si>
    <t>Plastic Laminate @ Soffit PL-1
Manf: Formica
Style/Model: High Pressure Laminate/Fenix NTM Standard Core/Grade JM
Color: J0718 Grigio Londra
- .7MM Thick, FSC Certified</t>
  </si>
  <si>
    <t>Paint @ Wall PT-4
Manf: Sherwin Williams
Style/Model: Latex/Semigloss
Color: SW6991 Black Magic (Accent)</t>
  </si>
  <si>
    <t>Paint @ Soffit PT-5
Manf: Sherwin Williams
Style/Model: Latex/Semigloss, Flat For Ceilings
Color: SW6866 Heartthrob</t>
  </si>
  <si>
    <t>Paint @ Gyp. Bd. Ceiling PT-1
Manf: Sherwin Williams
Style/Model: Latex, Flat For Ceilings
Color: SW7103 Whitetail</t>
  </si>
  <si>
    <t>Paper Towel Dispenser TA7
- Provided By TTUHSC, Installed By Contractor - No Blocking Needed (Sheet Note 3/A4-450)
- Install Only</t>
  </si>
  <si>
    <t>Soap Dispenser TA9V
- Provided By TTUHSC, Installed By Contractor - No Blocking Needed (Sheet Note 3/A4-450)
- Install Only</t>
  </si>
  <si>
    <t>TV Display Monitor (Future, By Owner)
- Provide Rough Wood Blocking Only (Keynote F03/A1-115A)</t>
  </si>
  <si>
    <t>Glass Marker Board &amp; Tackboards MB-1
- Manf: Clarus
- Series/Style: Glass Marker Board / Float - Frameless/Magnetic
- White
Size: 48" x 108"</t>
  </si>
  <si>
    <t>(2'-6" x 10'-10") Kitchen Island
- PL1 Plastic Laminate Casework Base w/ SSF1 Top &amp; Mitered Waterfall Edges (Elev. A1/A2 A4-450)</t>
  </si>
  <si>
    <t>3/4" Domestic Cold Water Pipe</t>
  </si>
  <si>
    <t>1-1/4" Natural Gas Pipe (Reroute Underground Around Existing Building)
- Provide Vented Pipe Sleeve On Gas Piping Under Slab (P6-600 Key Note 8)</t>
  </si>
  <si>
    <t>3/4" Condensate Pipe
- Route To Sink Tailpiece w/ Air Gap (P6-600 Key Note 3)</t>
  </si>
  <si>
    <t xml:space="preserve">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</si>
</sst>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2F2F2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</cellStyleXfs>
  <cellXfs count="18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" fontId="13" fillId="0" borderId="9" xfId="4" applyNumberFormat="1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72" fontId="28" fillId="0" borderId="9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" fontId="13" fillId="0" borderId="9" xfId="9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center" vertical="center" wrapText="1"/>
    </xf>
    <xf numFmtId="0" fontId="4" fillId="0" borderId="2" xfId="9"/>
    <xf numFmtId="1" fontId="27" fillId="0" borderId="9" xfId="9" applyNumberFormat="1" applyFont="1" applyBorder="1" applyAlignment="1">
      <alignment horizontal="left"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left" vertical="center" wrapText="1"/>
    </xf>
    <xf numFmtId="1" fontId="13" fillId="0" borderId="9" xfId="10" applyNumberFormat="1" applyFont="1" applyBorder="1" applyAlignment="1">
      <alignment horizontal="center" vertical="center"/>
    </xf>
    <xf numFmtId="1" fontId="13" fillId="0" borderId="9" xfId="10" applyNumberFormat="1" applyFont="1" applyBorder="1" applyAlignment="1">
      <alignment horizontal="left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1" fontId="27" fillId="0" borderId="9" xfId="9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 wrapText="1"/>
    </xf>
    <xf numFmtId="168" fontId="15" fillId="0" borderId="26" xfId="0" applyNumberFormat="1" applyFont="1" applyBorder="1" applyAlignment="1">
      <alignment horizontal="center" vertical="center"/>
    </xf>
    <xf numFmtId="1" fontId="1" fillId="0" borderId="9" xfId="9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0" fontId="17" fillId="10" borderId="9" xfId="6" applyFont="1" applyFill="1" applyBorder="1" applyAlignment="1">
      <alignment vertical="center" wrapText="1"/>
    </xf>
    <xf numFmtId="1" fontId="17" fillId="10" borderId="9" xfId="6" applyNumberFormat="1" applyFont="1" applyFill="1" applyBorder="1" applyAlignment="1">
      <alignment horizontal="center" vertical="center"/>
    </xf>
    <xf numFmtId="9" fontId="25" fillId="10" borderId="9" xfId="0" applyNumberFormat="1" applyFont="1" applyFill="1" applyBorder="1" applyAlignment="1">
      <alignment horizontal="center" vertical="center"/>
    </xf>
    <xf numFmtId="1" fontId="25" fillId="10" borderId="9" xfId="0" applyNumberFormat="1" applyFont="1" applyFill="1" applyBorder="1" applyAlignment="1">
      <alignment horizontal="center" vertical="center"/>
    </xf>
    <xf numFmtId="1" fontId="13" fillId="10" borderId="9" xfId="6" applyNumberFormat="1" applyFont="1" applyFill="1" applyBorder="1" applyAlignment="1">
      <alignment horizontal="center" vertical="center"/>
    </xf>
    <xf numFmtId="172" fontId="15" fillId="10" borderId="9" xfId="0" applyNumberFormat="1" applyFont="1" applyFill="1" applyBorder="1" applyAlignment="1">
      <alignment horizontal="left" vertical="center"/>
    </xf>
    <xf numFmtId="168" fontId="15" fillId="10" borderId="9" xfId="0" applyNumberFormat="1" applyFont="1" applyFill="1" applyBorder="1" applyAlignment="1">
      <alignment horizontal="center" vertical="center"/>
    </xf>
    <xf numFmtId="164" fontId="25" fillId="10" borderId="14" xfId="0" applyNumberFormat="1" applyFont="1" applyFill="1" applyBorder="1" applyAlignment="1">
      <alignment horizontal="center" vertical="center"/>
    </xf>
    <xf numFmtId="0" fontId="22" fillId="11" borderId="9" xfId="0" applyFont="1" applyFill="1" applyBorder="1" applyAlignment="1">
      <alignment horizontal="center" vertical="center" wrapText="1"/>
    </xf>
    <xf numFmtId="1" fontId="13" fillId="0" borderId="9" xfId="1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2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24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383"/>
  <sheetViews>
    <sheetView tabSelected="1" view="pageBreakPreview" topLeftCell="F1" zoomScale="70" zoomScaleNormal="70" zoomScaleSheetLayoutView="70" workbookViewId="0">
      <pane ySplit="8" topLeftCell="A9" activePane="bottomLeft" state="frozen"/>
      <selection pane="bottomLeft" activeCell="R9" sqref="R9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138.109375" style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68"/>
      <c r="C2" s="169"/>
      <c r="D2" s="19"/>
      <c r="E2" s="20"/>
      <c r="F2" s="21"/>
      <c r="G2" s="22"/>
      <c r="H2" s="172"/>
      <c r="I2" s="173"/>
      <c r="J2" s="173"/>
      <c r="K2" s="173"/>
      <c r="L2" s="173"/>
      <c r="M2" s="174" t="s">
        <v>0</v>
      </c>
      <c r="N2" s="17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70"/>
      <c r="C3" s="171"/>
      <c r="D3" s="183" t="s">
        <v>1</v>
      </c>
      <c r="E3" s="181" t="s">
        <v>71</v>
      </c>
      <c r="F3" s="182"/>
      <c r="G3" s="171"/>
      <c r="H3" s="179" t="s">
        <v>2</v>
      </c>
      <c r="I3" s="178"/>
      <c r="J3" s="178"/>
      <c r="K3" s="178"/>
      <c r="L3" s="178"/>
      <c r="M3" s="176">
        <f>N371</f>
        <v>795026.90745659149</v>
      </c>
      <c r="N3" s="17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70"/>
      <c r="C4" s="171"/>
      <c r="D4" s="184"/>
      <c r="E4" s="182"/>
      <c r="F4" s="182"/>
      <c r="G4" s="171"/>
      <c r="H4" s="179" t="s">
        <v>3</v>
      </c>
      <c r="I4" s="178"/>
      <c r="J4" s="178"/>
      <c r="K4" s="178"/>
      <c r="L4" s="178"/>
      <c r="M4" s="176">
        <f>SUM(N372:N376)</f>
        <v>397513.45372829575</v>
      </c>
      <c r="N4" s="17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70"/>
      <c r="C5" s="171"/>
      <c r="D5" s="183" t="s">
        <v>4</v>
      </c>
      <c r="E5" s="181" t="s">
        <v>72</v>
      </c>
      <c r="F5" s="182"/>
      <c r="G5" s="171"/>
      <c r="H5" s="180"/>
      <c r="I5" s="178"/>
      <c r="J5" s="178"/>
      <c r="K5" s="178"/>
      <c r="L5" s="178"/>
      <c r="M5" s="178"/>
      <c r="N5" s="17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70"/>
      <c r="C6" s="171"/>
      <c r="D6" s="184"/>
      <c r="E6" s="182"/>
      <c r="F6" s="182"/>
      <c r="G6" s="171"/>
      <c r="H6" s="179" t="s">
        <v>5</v>
      </c>
      <c r="I6" s="178"/>
      <c r="J6" s="178"/>
      <c r="K6" s="178"/>
      <c r="L6" s="178"/>
      <c r="M6" s="176">
        <f>SUM(M3:N5)</f>
        <v>1192540.3611848871</v>
      </c>
      <c r="N6" s="17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70"/>
      <c r="C7" s="171"/>
      <c r="D7" s="23"/>
      <c r="E7" s="24"/>
      <c r="F7" s="25"/>
      <c r="G7" s="26"/>
      <c r="H7" s="180"/>
      <c r="I7" s="178"/>
      <c r="J7" s="178"/>
      <c r="K7" s="178"/>
      <c r="L7" s="178"/>
      <c r="M7" s="178"/>
      <c r="N7" s="17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O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O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7" si="1">IF(I11&lt;&gt;"",H11*J11,"")</f>
        <v>0</v>
      </c>
      <c r="M11" s="57">
        <f t="shared" ref="M11:M17" si="2">IF(I11&lt;&gt;"",H11*K11,"")</f>
        <v>0</v>
      </c>
      <c r="N11" s="58">
        <f t="shared" ref="N11:N17" si="3">IF(I11&lt;&gt;"",L11+M11,"")</f>
        <v>0</v>
      </c>
      <c r="O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O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O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O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O15" s="2"/>
    </row>
    <row r="16" spans="1:30" x14ac:dyDescent="0.3">
      <c r="A16" s="27"/>
      <c r="B16" s="49">
        <f>IF(I16&lt;&gt;"",1+MAX(A$1:$B15),"")</f>
        <v>7</v>
      </c>
      <c r="C16" s="50"/>
      <c r="D16" s="51"/>
      <c r="E16" s="52" t="s">
        <v>284</v>
      </c>
      <c r="F16" s="59">
        <v>1</v>
      </c>
      <c r="G16" s="54">
        <v>0</v>
      </c>
      <c r="H16" s="55">
        <f>F16*(1+G16)</f>
        <v>1</v>
      </c>
      <c r="I16" s="53" t="s">
        <v>21</v>
      </c>
      <c r="J16" s="56">
        <v>0</v>
      </c>
      <c r="K16" s="56">
        <v>0</v>
      </c>
      <c r="L16" s="57">
        <f t="shared" ref="L16" si="4">IF(I16&lt;&gt;"",H16*J16,"")</f>
        <v>0</v>
      </c>
      <c r="M16" s="57">
        <f t="shared" ref="M16" si="5">IF(I16&lt;&gt;"",H16*K16,"")</f>
        <v>0</v>
      </c>
      <c r="N16" s="58">
        <v>15000</v>
      </c>
      <c r="O16" s="2"/>
    </row>
    <row r="17" spans="1:30" x14ac:dyDescent="0.3">
      <c r="A17" s="27"/>
      <c r="B17" s="49" t="str">
        <f>IF(I17&lt;&gt;"",1+MAX(A$1:$B16),"")</f>
        <v/>
      </c>
      <c r="C17" s="51"/>
      <c r="D17" s="51"/>
      <c r="E17" s="52"/>
      <c r="F17" s="55"/>
      <c r="G17" s="61"/>
      <c r="H17" s="62"/>
      <c r="I17" s="53"/>
      <c r="J17" s="56"/>
      <c r="K17" s="56"/>
      <c r="L17" s="57" t="str">
        <f t="shared" si="1"/>
        <v/>
      </c>
      <c r="M17" s="57" t="str">
        <f t="shared" si="2"/>
        <v/>
      </c>
      <c r="N17" s="58" t="str">
        <f t="shared" si="3"/>
        <v/>
      </c>
      <c r="O17" s="2"/>
    </row>
    <row r="18" spans="1:30" x14ac:dyDescent="0.3">
      <c r="A18" s="27"/>
      <c r="B18" s="49" t="str">
        <f>IF(I18&lt;&gt;"",1+MAX(A$1:$B17),"")</f>
        <v/>
      </c>
      <c r="C18" s="50"/>
      <c r="D18" s="53"/>
      <c r="E18" s="63" t="s">
        <v>2</v>
      </c>
      <c r="F18" s="59"/>
      <c r="G18" s="59"/>
      <c r="H18" s="55"/>
      <c r="I18" s="59"/>
      <c r="J18" s="64"/>
      <c r="K18" s="64"/>
      <c r="L18" s="65">
        <f>SUM(L10:L17)</f>
        <v>0</v>
      </c>
      <c r="M18" s="65">
        <f>SUM(M10:M17)</f>
        <v>0</v>
      </c>
      <c r="N18" s="66">
        <f>SUM(N10:N17)</f>
        <v>15000</v>
      </c>
      <c r="O18" s="2"/>
    </row>
    <row r="19" spans="1:30" x14ac:dyDescent="0.3">
      <c r="A19" s="27"/>
      <c r="B19" s="49" t="str">
        <f>IF(I19&lt;&gt;"",1+MAX(A$1:$B18),"")</f>
        <v/>
      </c>
      <c r="C19" s="67"/>
      <c r="D19" s="68">
        <v>2</v>
      </c>
      <c r="E19" s="69" t="s">
        <v>40</v>
      </c>
      <c r="F19" s="68"/>
      <c r="G19" s="68"/>
      <c r="H19" s="68"/>
      <c r="I19" s="68"/>
      <c r="J19" s="70"/>
      <c r="K19" s="70"/>
      <c r="L19" s="68"/>
      <c r="M19" s="68"/>
      <c r="N19" s="71"/>
      <c r="O19" s="2"/>
    </row>
    <row r="20" spans="1:30" x14ac:dyDescent="0.3">
      <c r="A20" s="27"/>
      <c r="B20" s="49" t="str">
        <f>IF(I20&lt;&gt;"",1+MAX(A$1:$B19),"")</f>
        <v/>
      </c>
      <c r="C20" s="72"/>
      <c r="D20" s="73"/>
      <c r="E20" s="74" t="s">
        <v>59</v>
      </c>
      <c r="F20" s="55"/>
      <c r="G20" s="61"/>
      <c r="H20" s="62"/>
      <c r="I20" s="75"/>
      <c r="J20" s="56"/>
      <c r="K20" s="56"/>
      <c r="L20" s="76"/>
      <c r="M20" s="76"/>
      <c r="N20" s="77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7"/>
      <c r="B21" s="49">
        <f>IF(I21&lt;&gt;"",1+MAX(A$1:$B20),"")</f>
        <v>8</v>
      </c>
      <c r="C21" s="50" t="s">
        <v>85</v>
      </c>
      <c r="D21" s="78"/>
      <c r="E21" s="139" t="s">
        <v>73</v>
      </c>
      <c r="F21" s="138">
        <v>7</v>
      </c>
      <c r="G21" s="54">
        <v>0</v>
      </c>
      <c r="H21" s="55">
        <f t="shared" ref="H21" si="6">F21*(1+G21)</f>
        <v>7</v>
      </c>
      <c r="I21" s="130" t="s">
        <v>28</v>
      </c>
      <c r="J21" s="56">
        <v>650</v>
      </c>
      <c r="K21" s="56">
        <v>0</v>
      </c>
      <c r="L21" s="57">
        <f t="shared" ref="L21" si="7">IF(I21&lt;&gt;"",H21*J21,"")</f>
        <v>4550</v>
      </c>
      <c r="M21" s="57">
        <f t="shared" ref="M21" si="8">IF(I21&lt;&gt;"",H21*K21,"")</f>
        <v>0</v>
      </c>
      <c r="N21" s="58">
        <f t="shared" ref="N21" si="9">IF(I21&lt;&gt;"",L21+M21,"")</f>
        <v>4550</v>
      </c>
      <c r="O21" s="2"/>
    </row>
    <row r="22" spans="1:30" x14ac:dyDescent="0.3">
      <c r="A22" s="27"/>
      <c r="B22" s="49">
        <f>IF(I22&lt;&gt;"",1+MAX(A$1:$B21),"")</f>
        <v>9</v>
      </c>
      <c r="C22" s="50" t="s">
        <v>85</v>
      </c>
      <c r="D22" s="78"/>
      <c r="E22" s="139" t="s">
        <v>74</v>
      </c>
      <c r="F22" s="138">
        <v>349.20000000000005</v>
      </c>
      <c r="G22" s="54">
        <v>0</v>
      </c>
      <c r="H22" s="55">
        <f t="shared" ref="H22:H32" si="10">F22*(1+G22)</f>
        <v>349.20000000000005</v>
      </c>
      <c r="I22" s="130" t="s">
        <v>50</v>
      </c>
      <c r="J22" s="56">
        <v>4.5</v>
      </c>
      <c r="K22" s="56">
        <v>0</v>
      </c>
      <c r="L22" s="57">
        <f t="shared" ref="L22:L33" si="11">IF(I22&lt;&gt;"",H22*J22,"")</f>
        <v>1571.4</v>
      </c>
      <c r="M22" s="57">
        <f t="shared" ref="M22:M33" si="12">IF(I22&lt;&gt;"",H22*K22,"")</f>
        <v>0</v>
      </c>
      <c r="N22" s="58">
        <f t="shared" ref="N22:N33" si="13">IF(I22&lt;&gt;"",L22+M22,"")</f>
        <v>1571.4</v>
      </c>
      <c r="O22" s="2"/>
    </row>
    <row r="23" spans="1:30" x14ac:dyDescent="0.3">
      <c r="A23" s="27"/>
      <c r="B23" s="49">
        <f>IF(I23&lt;&gt;"",1+MAX(A$1:$B22),"")</f>
        <v>10</v>
      </c>
      <c r="C23" s="50" t="s">
        <v>85</v>
      </c>
      <c r="D23" s="78"/>
      <c r="E23" s="139" t="s">
        <v>75</v>
      </c>
      <c r="F23" s="138">
        <v>319.15000000000003</v>
      </c>
      <c r="G23" s="54">
        <v>0</v>
      </c>
      <c r="H23" s="55">
        <f t="shared" si="10"/>
        <v>319.15000000000003</v>
      </c>
      <c r="I23" s="130" t="s">
        <v>50</v>
      </c>
      <c r="J23" s="56">
        <v>5</v>
      </c>
      <c r="K23" s="56">
        <v>0</v>
      </c>
      <c r="L23" s="57">
        <f t="shared" si="11"/>
        <v>1595.7500000000002</v>
      </c>
      <c r="M23" s="57">
        <f t="shared" si="12"/>
        <v>0</v>
      </c>
      <c r="N23" s="58">
        <f t="shared" si="13"/>
        <v>1595.7500000000002</v>
      </c>
      <c r="O23" s="2"/>
    </row>
    <row r="24" spans="1:30" x14ac:dyDescent="0.3">
      <c r="A24" s="27"/>
      <c r="B24" s="49">
        <f>IF(I24&lt;&gt;"",1+MAX(A$1:$B23),"")</f>
        <v>11</v>
      </c>
      <c r="C24" s="50" t="s">
        <v>86</v>
      </c>
      <c r="D24" s="78"/>
      <c r="E24" s="139" t="s">
        <v>76</v>
      </c>
      <c r="F24" s="138">
        <v>452.27</v>
      </c>
      <c r="G24" s="54">
        <v>0</v>
      </c>
      <c r="H24" s="55">
        <f t="shared" si="10"/>
        <v>452.27</v>
      </c>
      <c r="I24" s="130" t="s">
        <v>49</v>
      </c>
      <c r="J24" s="56">
        <v>12</v>
      </c>
      <c r="K24" s="56">
        <v>0</v>
      </c>
      <c r="L24" s="57">
        <f t="shared" si="11"/>
        <v>5427.24</v>
      </c>
      <c r="M24" s="57">
        <f t="shared" si="12"/>
        <v>0</v>
      </c>
      <c r="N24" s="58">
        <f t="shared" si="13"/>
        <v>5427.24</v>
      </c>
      <c r="O24" s="2"/>
    </row>
    <row r="25" spans="1:30" x14ac:dyDescent="0.3">
      <c r="A25" s="27"/>
      <c r="B25" s="49">
        <f>IF(I25&lt;&gt;"",1+MAX(A$1:$B24),"")</f>
        <v>12</v>
      </c>
      <c r="C25" s="50" t="s">
        <v>86</v>
      </c>
      <c r="D25" s="78"/>
      <c r="E25" s="139" t="s">
        <v>77</v>
      </c>
      <c r="F25" s="138">
        <v>7</v>
      </c>
      <c r="G25" s="54">
        <v>0</v>
      </c>
      <c r="H25" s="55">
        <f t="shared" si="10"/>
        <v>7</v>
      </c>
      <c r="I25" s="130" t="s">
        <v>28</v>
      </c>
      <c r="J25" s="56">
        <v>250</v>
      </c>
      <c r="K25" s="56">
        <v>0</v>
      </c>
      <c r="L25" s="57">
        <f t="shared" si="11"/>
        <v>1750</v>
      </c>
      <c r="M25" s="57">
        <f t="shared" si="12"/>
        <v>0</v>
      </c>
      <c r="N25" s="58">
        <f t="shared" si="13"/>
        <v>1750</v>
      </c>
      <c r="O25" s="2"/>
    </row>
    <row r="26" spans="1:30" x14ac:dyDescent="0.3">
      <c r="A26" s="27"/>
      <c r="B26" s="49">
        <f>IF(I26&lt;&gt;"",1+MAX(A$1:$B25),"")</f>
        <v>13</v>
      </c>
      <c r="C26" s="50" t="s">
        <v>86</v>
      </c>
      <c r="D26" s="78"/>
      <c r="E26" s="139" t="s">
        <v>78</v>
      </c>
      <c r="F26" s="138">
        <v>1600.35</v>
      </c>
      <c r="G26" s="54">
        <v>0</v>
      </c>
      <c r="H26" s="55">
        <f t="shared" si="10"/>
        <v>1600.35</v>
      </c>
      <c r="I26" s="130" t="s">
        <v>50</v>
      </c>
      <c r="J26" s="56">
        <v>2.25</v>
      </c>
      <c r="K26" s="56">
        <v>0</v>
      </c>
      <c r="L26" s="57">
        <f t="shared" si="11"/>
        <v>3600.7874999999999</v>
      </c>
      <c r="M26" s="57">
        <f t="shared" si="12"/>
        <v>0</v>
      </c>
      <c r="N26" s="58">
        <f t="shared" si="13"/>
        <v>3600.7874999999999</v>
      </c>
      <c r="O26" s="2"/>
    </row>
    <row r="27" spans="1:30" x14ac:dyDescent="0.3">
      <c r="A27" s="27"/>
      <c r="B27" s="49">
        <f>IF(I27&lt;&gt;"",1+MAX(A$1:$B26),"")</f>
        <v>14</v>
      </c>
      <c r="C27" s="50" t="s">
        <v>87</v>
      </c>
      <c r="D27" s="78"/>
      <c r="E27" s="139" t="s">
        <v>79</v>
      </c>
      <c r="F27" s="138">
        <v>39.64</v>
      </c>
      <c r="G27" s="54">
        <v>0</v>
      </c>
      <c r="H27" s="55">
        <f t="shared" si="10"/>
        <v>39.64</v>
      </c>
      <c r="I27" s="130" t="s">
        <v>49</v>
      </c>
      <c r="J27" s="56">
        <v>8</v>
      </c>
      <c r="K27" s="56">
        <v>1</v>
      </c>
      <c r="L27" s="57">
        <f t="shared" si="11"/>
        <v>317.12</v>
      </c>
      <c r="M27" s="57">
        <f t="shared" si="12"/>
        <v>39.64</v>
      </c>
      <c r="N27" s="58">
        <f t="shared" si="13"/>
        <v>356.76</v>
      </c>
      <c r="O27" s="2"/>
    </row>
    <row r="28" spans="1:30" x14ac:dyDescent="0.3">
      <c r="A28" s="27"/>
      <c r="B28" s="49">
        <f>IF(I28&lt;&gt;"",1+MAX(A$1:$B27),"")</f>
        <v>15</v>
      </c>
      <c r="C28" s="50" t="s">
        <v>87</v>
      </c>
      <c r="D28" s="78"/>
      <c r="E28" s="139" t="s">
        <v>80</v>
      </c>
      <c r="F28" s="138">
        <v>440.85</v>
      </c>
      <c r="G28" s="54">
        <v>0</v>
      </c>
      <c r="H28" s="55">
        <f t="shared" si="10"/>
        <v>440.85</v>
      </c>
      <c r="I28" s="130" t="s">
        <v>49</v>
      </c>
      <c r="J28" s="56">
        <v>6</v>
      </c>
      <c r="K28" s="56">
        <v>0</v>
      </c>
      <c r="L28" s="57">
        <f t="shared" si="11"/>
        <v>2645.1000000000004</v>
      </c>
      <c r="M28" s="57">
        <f t="shared" si="12"/>
        <v>0</v>
      </c>
      <c r="N28" s="58">
        <f t="shared" si="13"/>
        <v>2645.1000000000004</v>
      </c>
      <c r="O28" s="2"/>
    </row>
    <row r="29" spans="1:30" x14ac:dyDescent="0.3">
      <c r="A29" s="27"/>
      <c r="B29" s="49">
        <f>IF(I29&lt;&gt;"",1+MAX(A$1:$B28),"")</f>
        <v>16</v>
      </c>
      <c r="C29" s="50" t="s">
        <v>87</v>
      </c>
      <c r="D29" s="78"/>
      <c r="E29" s="139" t="s">
        <v>81</v>
      </c>
      <c r="F29" s="138">
        <v>16.2</v>
      </c>
      <c r="G29" s="54">
        <v>0</v>
      </c>
      <c r="H29" s="55">
        <f t="shared" si="10"/>
        <v>16.2</v>
      </c>
      <c r="I29" s="130" t="s">
        <v>49</v>
      </c>
      <c r="J29" s="56">
        <v>18</v>
      </c>
      <c r="K29" s="56">
        <v>0</v>
      </c>
      <c r="L29" s="57">
        <f t="shared" si="11"/>
        <v>291.59999999999997</v>
      </c>
      <c r="M29" s="57">
        <f t="shared" si="12"/>
        <v>0</v>
      </c>
      <c r="N29" s="58">
        <f t="shared" si="13"/>
        <v>291.59999999999997</v>
      </c>
      <c r="O29" s="2"/>
    </row>
    <row r="30" spans="1:30" x14ac:dyDescent="0.3">
      <c r="A30" s="27"/>
      <c r="B30" s="49">
        <f>IF(I30&lt;&gt;"",1+MAX(A$1:$B29),"")</f>
        <v>17</v>
      </c>
      <c r="C30" s="50" t="s">
        <v>87</v>
      </c>
      <c r="D30" s="78"/>
      <c r="E30" s="139" t="s">
        <v>82</v>
      </c>
      <c r="F30" s="138">
        <v>3034.58</v>
      </c>
      <c r="G30" s="54">
        <v>0</v>
      </c>
      <c r="H30" s="55">
        <f t="shared" si="10"/>
        <v>3034.58</v>
      </c>
      <c r="I30" s="130" t="s">
        <v>50</v>
      </c>
      <c r="J30" s="56">
        <v>2.25</v>
      </c>
      <c r="K30" s="56">
        <v>0</v>
      </c>
      <c r="L30" s="57">
        <f t="shared" si="11"/>
        <v>6827.8050000000003</v>
      </c>
      <c r="M30" s="57">
        <f t="shared" si="12"/>
        <v>0</v>
      </c>
      <c r="N30" s="58">
        <f t="shared" si="13"/>
        <v>6827.8050000000003</v>
      </c>
      <c r="O30" s="2"/>
    </row>
    <row r="31" spans="1:30" x14ac:dyDescent="0.3">
      <c r="A31" s="27"/>
      <c r="B31" s="49">
        <f>IF(I31&lt;&gt;"",1+MAX(A$1:$B30),"")</f>
        <v>18</v>
      </c>
      <c r="C31" s="50" t="s">
        <v>87</v>
      </c>
      <c r="D31" s="78"/>
      <c r="E31" s="139" t="s">
        <v>83</v>
      </c>
      <c r="F31" s="138">
        <v>1</v>
      </c>
      <c r="G31" s="54">
        <v>0</v>
      </c>
      <c r="H31" s="55">
        <f t="shared" si="10"/>
        <v>1</v>
      </c>
      <c r="I31" s="130" t="s">
        <v>28</v>
      </c>
      <c r="J31" s="56">
        <v>850</v>
      </c>
      <c r="K31" s="56">
        <v>250</v>
      </c>
      <c r="L31" s="57">
        <f t="shared" si="11"/>
        <v>850</v>
      </c>
      <c r="M31" s="57">
        <f t="shared" si="12"/>
        <v>250</v>
      </c>
      <c r="N31" s="58">
        <f t="shared" si="13"/>
        <v>1100</v>
      </c>
      <c r="O31" s="2"/>
    </row>
    <row r="32" spans="1:30" x14ac:dyDescent="0.3">
      <c r="A32" s="27"/>
      <c r="B32" s="49">
        <f>IF(I32&lt;&gt;"",1+MAX(A$1:$B31),"")</f>
        <v>19</v>
      </c>
      <c r="C32" s="50" t="s">
        <v>87</v>
      </c>
      <c r="D32" s="78"/>
      <c r="E32" s="139" t="s">
        <v>84</v>
      </c>
      <c r="F32" s="138">
        <v>2</v>
      </c>
      <c r="G32" s="54">
        <v>0</v>
      </c>
      <c r="H32" s="55">
        <f t="shared" si="10"/>
        <v>2</v>
      </c>
      <c r="I32" s="130" t="s">
        <v>28</v>
      </c>
      <c r="J32" s="56">
        <v>450</v>
      </c>
      <c r="K32" s="56">
        <v>85</v>
      </c>
      <c r="L32" s="57">
        <f t="shared" si="11"/>
        <v>900</v>
      </c>
      <c r="M32" s="57">
        <f t="shared" si="12"/>
        <v>170</v>
      </c>
      <c r="N32" s="58">
        <f t="shared" si="13"/>
        <v>1070</v>
      </c>
      <c r="O32" s="2"/>
    </row>
    <row r="33" spans="1:15" x14ac:dyDescent="0.3">
      <c r="A33" s="27"/>
      <c r="B33" s="49">
        <f>IF(I33&lt;&gt;"",1+MAX(A$1:$B32),"")</f>
        <v>20</v>
      </c>
      <c r="C33" s="50" t="s">
        <v>138</v>
      </c>
      <c r="D33" s="78"/>
      <c r="E33" s="139" t="s">
        <v>132</v>
      </c>
      <c r="F33" s="138">
        <v>90.29</v>
      </c>
      <c r="G33" s="54">
        <v>0</v>
      </c>
      <c r="H33" s="55">
        <f t="shared" ref="H33" si="14">(1+G33)*F33</f>
        <v>90.29</v>
      </c>
      <c r="I33" s="130" t="s">
        <v>49</v>
      </c>
      <c r="J33" s="56">
        <v>1.5</v>
      </c>
      <c r="K33" s="56">
        <v>0</v>
      </c>
      <c r="L33" s="57">
        <f t="shared" si="11"/>
        <v>135.435</v>
      </c>
      <c r="M33" s="57">
        <f t="shared" si="12"/>
        <v>0</v>
      </c>
      <c r="N33" s="58">
        <f t="shared" si="13"/>
        <v>135.435</v>
      </c>
      <c r="O33" s="2"/>
    </row>
    <row r="34" spans="1:15" x14ac:dyDescent="0.3">
      <c r="A34" s="27"/>
      <c r="B34" s="49">
        <f>IF(I34&lt;&gt;"",1+MAX(A$1:$B33),"")</f>
        <v>21</v>
      </c>
      <c r="C34" s="50" t="s">
        <v>148</v>
      </c>
      <c r="D34" s="78"/>
      <c r="E34" s="139" t="s">
        <v>145</v>
      </c>
      <c r="F34" s="138">
        <v>24</v>
      </c>
      <c r="G34" s="54">
        <v>0</v>
      </c>
      <c r="H34" s="55">
        <f t="shared" ref="H34:H36" si="15">(1+G34)*F34</f>
        <v>24</v>
      </c>
      <c r="I34" s="130" t="s">
        <v>49</v>
      </c>
      <c r="J34" s="56">
        <v>8</v>
      </c>
      <c r="K34" s="56">
        <v>0</v>
      </c>
      <c r="L34" s="57">
        <f t="shared" ref="L34:L36" si="16">IF(I34&lt;&gt;"",H34*J34,"")</f>
        <v>192</v>
      </c>
      <c r="M34" s="57">
        <f t="shared" ref="M34:M36" si="17">IF(I34&lt;&gt;"",H34*K34,"")</f>
        <v>0</v>
      </c>
      <c r="N34" s="58">
        <f t="shared" ref="N34:N36" si="18">IF(I34&lt;&gt;"",L34+M34,"")</f>
        <v>192</v>
      </c>
      <c r="O34" s="2"/>
    </row>
    <row r="35" spans="1:15" x14ac:dyDescent="0.3">
      <c r="A35" s="27"/>
      <c r="B35" s="49">
        <f>IF(I35&lt;&gt;"",1+MAX(A$1:$B34),"")</f>
        <v>22</v>
      </c>
      <c r="C35" s="50" t="s">
        <v>148</v>
      </c>
      <c r="D35" s="78"/>
      <c r="E35" s="139" t="s">
        <v>146</v>
      </c>
      <c r="F35" s="138">
        <v>4</v>
      </c>
      <c r="G35" s="54">
        <v>0</v>
      </c>
      <c r="H35" s="55">
        <f t="shared" si="15"/>
        <v>4</v>
      </c>
      <c r="I35" s="130" t="s">
        <v>28</v>
      </c>
      <c r="J35" s="56">
        <v>185</v>
      </c>
      <c r="K35" s="56">
        <v>0</v>
      </c>
      <c r="L35" s="57">
        <f t="shared" si="16"/>
        <v>740</v>
      </c>
      <c r="M35" s="57">
        <f t="shared" si="17"/>
        <v>0</v>
      </c>
      <c r="N35" s="58">
        <f t="shared" si="18"/>
        <v>740</v>
      </c>
      <c r="O35" s="2"/>
    </row>
    <row r="36" spans="1:15" x14ac:dyDescent="0.3">
      <c r="A36" s="27"/>
      <c r="B36" s="49">
        <f>IF(I36&lt;&gt;"",1+MAX(A$1:$B35),"")</f>
        <v>23</v>
      </c>
      <c r="C36" s="50" t="s">
        <v>148</v>
      </c>
      <c r="D36" s="78"/>
      <c r="E36" s="139" t="s">
        <v>147</v>
      </c>
      <c r="F36" s="138">
        <v>1</v>
      </c>
      <c r="G36" s="54">
        <v>0</v>
      </c>
      <c r="H36" s="55">
        <f t="shared" si="15"/>
        <v>1</v>
      </c>
      <c r="I36" s="130" t="s">
        <v>28</v>
      </c>
      <c r="J36" s="56">
        <v>450</v>
      </c>
      <c r="K36" s="56">
        <v>150</v>
      </c>
      <c r="L36" s="57">
        <f t="shared" si="16"/>
        <v>450</v>
      </c>
      <c r="M36" s="57">
        <f t="shared" si="17"/>
        <v>150</v>
      </c>
      <c r="N36" s="58">
        <f t="shared" si="18"/>
        <v>600</v>
      </c>
      <c r="O36" s="2"/>
    </row>
    <row r="37" spans="1:15" x14ac:dyDescent="0.3">
      <c r="A37" s="27"/>
      <c r="B37" s="49">
        <f>IF(I37&lt;&gt;"",1+MAX(A$1:$B36),"")</f>
        <v>24</v>
      </c>
      <c r="C37" s="50" t="s">
        <v>250</v>
      </c>
      <c r="D37" s="78"/>
      <c r="E37" s="139" t="s">
        <v>176</v>
      </c>
      <c r="F37" s="138">
        <v>1024.2</v>
      </c>
      <c r="G37" s="54">
        <v>0</v>
      </c>
      <c r="H37" s="55">
        <f t="shared" ref="H37:H47" si="19">(1+G37)*F37</f>
        <v>1024.2</v>
      </c>
      <c r="I37" s="130" t="s">
        <v>50</v>
      </c>
      <c r="J37" s="56">
        <v>4.5</v>
      </c>
      <c r="K37" s="56">
        <v>0.25</v>
      </c>
      <c r="L37" s="57">
        <f t="shared" ref="L37:L47" si="20">IF(I37&lt;&gt;"",H37*J37,"")</f>
        <v>4608.9000000000005</v>
      </c>
      <c r="M37" s="57">
        <f t="shared" ref="M37:M47" si="21">IF(I37&lt;&gt;"",H37*K37,"")</f>
        <v>256.05</v>
      </c>
      <c r="N37" s="58">
        <f t="shared" ref="N37:N47" si="22">IF(I37&lt;&gt;"",L37+M37,"")</f>
        <v>4864.9500000000007</v>
      </c>
      <c r="O37" s="2"/>
    </row>
    <row r="38" spans="1:15" x14ac:dyDescent="0.3">
      <c r="A38" s="27"/>
      <c r="B38" s="49">
        <f>IF(I38&lt;&gt;"",1+MAX(A$1:$B37),"")</f>
        <v>25</v>
      </c>
      <c r="C38" s="50" t="s">
        <v>250</v>
      </c>
      <c r="D38" s="78"/>
      <c r="E38" s="139" t="s">
        <v>177</v>
      </c>
      <c r="F38" s="138">
        <v>19.739999999999998</v>
      </c>
      <c r="G38" s="54">
        <v>0</v>
      </c>
      <c r="H38" s="55">
        <f t="shared" si="19"/>
        <v>19.739999999999998</v>
      </c>
      <c r="I38" s="130" t="s">
        <v>50</v>
      </c>
      <c r="J38" s="56">
        <v>18</v>
      </c>
      <c r="K38" s="56">
        <v>2</v>
      </c>
      <c r="L38" s="57">
        <f t="shared" si="20"/>
        <v>355.32</v>
      </c>
      <c r="M38" s="57">
        <f t="shared" si="21"/>
        <v>39.479999999999997</v>
      </c>
      <c r="N38" s="58">
        <f t="shared" si="22"/>
        <v>394.8</v>
      </c>
      <c r="O38" s="2"/>
    </row>
    <row r="39" spans="1:15" x14ac:dyDescent="0.3">
      <c r="A39" s="27"/>
      <c r="B39" s="49">
        <f>IF(I39&lt;&gt;"",1+MAX(A$1:$B38),"")</f>
        <v>26</v>
      </c>
      <c r="C39" s="50" t="s">
        <v>250</v>
      </c>
      <c r="D39" s="78"/>
      <c r="E39" s="139" t="s">
        <v>178</v>
      </c>
      <c r="F39" s="138">
        <v>262.41000000000003</v>
      </c>
      <c r="G39" s="54">
        <v>0</v>
      </c>
      <c r="H39" s="55">
        <f t="shared" si="19"/>
        <v>262.41000000000003</v>
      </c>
      <c r="I39" s="130" t="s">
        <v>50</v>
      </c>
      <c r="J39" s="56">
        <v>6</v>
      </c>
      <c r="K39" s="56">
        <v>1.5</v>
      </c>
      <c r="L39" s="57">
        <f t="shared" si="20"/>
        <v>1574.46</v>
      </c>
      <c r="M39" s="57">
        <f t="shared" si="21"/>
        <v>393.61500000000001</v>
      </c>
      <c r="N39" s="58">
        <f t="shared" si="22"/>
        <v>1968.075</v>
      </c>
      <c r="O39" s="2"/>
    </row>
    <row r="40" spans="1:15" x14ac:dyDescent="0.3">
      <c r="A40" s="27"/>
      <c r="B40" s="49">
        <f>IF(I40&lt;&gt;"",1+MAX(A$1:$B39),"")</f>
        <v>27</v>
      </c>
      <c r="C40" s="50" t="s">
        <v>250</v>
      </c>
      <c r="D40" s="78"/>
      <c r="E40" s="139" t="s">
        <v>179</v>
      </c>
      <c r="F40" s="138">
        <v>605.76</v>
      </c>
      <c r="G40" s="54">
        <v>0</v>
      </c>
      <c r="H40" s="55">
        <f t="shared" si="19"/>
        <v>605.76</v>
      </c>
      <c r="I40" s="130" t="s">
        <v>50</v>
      </c>
      <c r="J40" s="56">
        <v>6.5</v>
      </c>
      <c r="K40" s="56">
        <v>0</v>
      </c>
      <c r="L40" s="57">
        <f t="shared" si="20"/>
        <v>3937.44</v>
      </c>
      <c r="M40" s="57">
        <f t="shared" si="21"/>
        <v>0</v>
      </c>
      <c r="N40" s="58">
        <f t="shared" si="22"/>
        <v>3937.44</v>
      </c>
      <c r="O40" s="2"/>
    </row>
    <row r="41" spans="1:15" x14ac:dyDescent="0.3">
      <c r="A41" s="27"/>
      <c r="B41" s="49">
        <f>IF(I41&lt;&gt;"",1+MAX(A$1:$B40),"")</f>
        <v>28</v>
      </c>
      <c r="C41" s="50" t="s">
        <v>250</v>
      </c>
      <c r="D41" s="78"/>
      <c r="E41" s="139" t="s">
        <v>180</v>
      </c>
      <c r="F41" s="138">
        <v>37.89</v>
      </c>
      <c r="G41" s="54">
        <v>0</v>
      </c>
      <c r="H41" s="55">
        <f t="shared" si="19"/>
        <v>37.89</v>
      </c>
      <c r="I41" s="130" t="s">
        <v>50</v>
      </c>
      <c r="J41" s="56">
        <v>3</v>
      </c>
      <c r="K41" s="56">
        <v>0</v>
      </c>
      <c r="L41" s="57">
        <f t="shared" si="20"/>
        <v>113.67</v>
      </c>
      <c r="M41" s="57">
        <f t="shared" si="21"/>
        <v>0</v>
      </c>
      <c r="N41" s="58">
        <f t="shared" si="22"/>
        <v>113.67</v>
      </c>
      <c r="O41" s="2"/>
    </row>
    <row r="42" spans="1:15" x14ac:dyDescent="0.3">
      <c r="A42" s="27"/>
      <c r="B42" s="49">
        <f>IF(I42&lt;&gt;"",1+MAX(A$1:$B41),"")</f>
        <v>29</v>
      </c>
      <c r="C42" s="50" t="s">
        <v>250</v>
      </c>
      <c r="D42" s="78"/>
      <c r="E42" s="139" t="s">
        <v>181</v>
      </c>
      <c r="F42" s="138">
        <v>319.20000000000005</v>
      </c>
      <c r="G42" s="54">
        <v>0</v>
      </c>
      <c r="H42" s="55">
        <f t="shared" si="19"/>
        <v>319.20000000000005</v>
      </c>
      <c r="I42" s="130" t="s">
        <v>50</v>
      </c>
      <c r="J42" s="56">
        <v>7</v>
      </c>
      <c r="K42" s="56">
        <v>0</v>
      </c>
      <c r="L42" s="57">
        <f t="shared" si="20"/>
        <v>2234.4000000000005</v>
      </c>
      <c r="M42" s="57">
        <f t="shared" si="21"/>
        <v>0</v>
      </c>
      <c r="N42" s="58">
        <f t="shared" si="22"/>
        <v>2234.4000000000005</v>
      </c>
      <c r="O42" s="2"/>
    </row>
    <row r="43" spans="1:15" x14ac:dyDescent="0.3">
      <c r="A43" s="27"/>
      <c r="B43" s="49">
        <f>IF(I43&lt;&gt;"",1+MAX(A$1:$B42),"")</f>
        <v>30</v>
      </c>
      <c r="C43" s="50" t="s">
        <v>250</v>
      </c>
      <c r="D43" s="78"/>
      <c r="E43" s="139" t="s">
        <v>182</v>
      </c>
      <c r="F43" s="138">
        <v>1556.7</v>
      </c>
      <c r="G43" s="54">
        <v>0</v>
      </c>
      <c r="H43" s="55">
        <f t="shared" si="19"/>
        <v>1556.7</v>
      </c>
      <c r="I43" s="130" t="s">
        <v>50</v>
      </c>
      <c r="J43" s="56">
        <v>6.5</v>
      </c>
      <c r="K43" s="56">
        <v>0</v>
      </c>
      <c r="L43" s="57">
        <f t="shared" si="20"/>
        <v>10118.550000000001</v>
      </c>
      <c r="M43" s="57">
        <f t="shared" si="21"/>
        <v>0</v>
      </c>
      <c r="N43" s="58">
        <f t="shared" si="22"/>
        <v>10118.550000000001</v>
      </c>
      <c r="O43" s="2"/>
    </row>
    <row r="44" spans="1:15" x14ac:dyDescent="0.3">
      <c r="A44" s="27"/>
      <c r="B44" s="49">
        <f>IF(I44&lt;&gt;"",1+MAX(A$1:$B43),"")</f>
        <v>31</v>
      </c>
      <c r="C44" s="50" t="s">
        <v>250</v>
      </c>
      <c r="D44" s="78"/>
      <c r="E44" s="139" t="s">
        <v>183</v>
      </c>
      <c r="F44" s="138">
        <v>608.54999999999995</v>
      </c>
      <c r="G44" s="54">
        <v>0</v>
      </c>
      <c r="H44" s="55">
        <f t="shared" si="19"/>
        <v>608.54999999999995</v>
      </c>
      <c r="I44" s="130" t="s">
        <v>50</v>
      </c>
      <c r="J44" s="56">
        <v>5</v>
      </c>
      <c r="K44" s="56">
        <v>0</v>
      </c>
      <c r="L44" s="57">
        <f t="shared" si="20"/>
        <v>3042.75</v>
      </c>
      <c r="M44" s="57">
        <f t="shared" si="21"/>
        <v>0</v>
      </c>
      <c r="N44" s="58">
        <f t="shared" si="22"/>
        <v>3042.75</v>
      </c>
      <c r="O44" s="2"/>
    </row>
    <row r="45" spans="1:15" x14ac:dyDescent="0.3">
      <c r="A45" s="27"/>
      <c r="B45" s="49">
        <f>IF(I45&lt;&gt;"",1+MAX(A$1:$B44),"")</f>
        <v>32</v>
      </c>
      <c r="C45" s="50" t="s">
        <v>250</v>
      </c>
      <c r="D45" s="78"/>
      <c r="E45" s="139" t="s">
        <v>184</v>
      </c>
      <c r="F45" s="138">
        <v>2</v>
      </c>
      <c r="G45" s="54">
        <v>0</v>
      </c>
      <c r="H45" s="55">
        <f t="shared" si="19"/>
        <v>2</v>
      </c>
      <c r="I45" s="130" t="s">
        <v>28</v>
      </c>
      <c r="J45" s="56">
        <v>650</v>
      </c>
      <c r="K45" s="56">
        <v>150</v>
      </c>
      <c r="L45" s="57">
        <f t="shared" si="20"/>
        <v>1300</v>
      </c>
      <c r="M45" s="57">
        <f t="shared" si="21"/>
        <v>300</v>
      </c>
      <c r="N45" s="58">
        <f t="shared" si="22"/>
        <v>1600</v>
      </c>
      <c r="O45" s="2"/>
    </row>
    <row r="46" spans="1:15" x14ac:dyDescent="0.3">
      <c r="A46" s="27"/>
      <c r="B46" s="49">
        <f>IF(I46&lt;&gt;"",1+MAX(A$1:$B45),"")</f>
        <v>33</v>
      </c>
      <c r="C46" s="50" t="s">
        <v>250</v>
      </c>
      <c r="D46" s="78"/>
      <c r="E46" s="139" t="s">
        <v>185</v>
      </c>
      <c r="F46" s="138">
        <v>2</v>
      </c>
      <c r="G46" s="54">
        <v>0</v>
      </c>
      <c r="H46" s="55">
        <f t="shared" si="19"/>
        <v>2</v>
      </c>
      <c r="I46" s="130" t="s">
        <v>28</v>
      </c>
      <c r="J46" s="56">
        <v>125</v>
      </c>
      <c r="K46" s="56">
        <v>0</v>
      </c>
      <c r="L46" s="57">
        <f t="shared" si="20"/>
        <v>250</v>
      </c>
      <c r="M46" s="57">
        <f t="shared" si="21"/>
        <v>0</v>
      </c>
      <c r="N46" s="58">
        <f t="shared" si="22"/>
        <v>250</v>
      </c>
      <c r="O46" s="2"/>
    </row>
    <row r="47" spans="1:15" x14ac:dyDescent="0.3">
      <c r="A47" s="27"/>
      <c r="B47" s="49">
        <f>IF(I47&lt;&gt;"",1+MAX(A$1:$B46),"")</f>
        <v>34</v>
      </c>
      <c r="C47" s="50" t="s">
        <v>250</v>
      </c>
      <c r="D47" s="78"/>
      <c r="E47" s="139" t="s">
        <v>186</v>
      </c>
      <c r="F47" s="138">
        <v>2</v>
      </c>
      <c r="G47" s="54">
        <v>0</v>
      </c>
      <c r="H47" s="55">
        <f t="shared" si="19"/>
        <v>2</v>
      </c>
      <c r="I47" s="130" t="s">
        <v>28</v>
      </c>
      <c r="J47" s="56">
        <v>150</v>
      </c>
      <c r="K47" s="56">
        <v>0</v>
      </c>
      <c r="L47" s="57">
        <f t="shared" si="20"/>
        <v>300</v>
      </c>
      <c r="M47" s="57">
        <f t="shared" si="21"/>
        <v>0</v>
      </c>
      <c r="N47" s="58">
        <f t="shared" si="22"/>
        <v>300</v>
      </c>
      <c r="O47" s="2"/>
    </row>
    <row r="48" spans="1:15" x14ac:dyDescent="0.3">
      <c r="A48" s="27"/>
      <c r="B48" s="49" t="str">
        <f>IF(I48&lt;&gt;"",1+MAX(A$1:$B47),"")</f>
        <v/>
      </c>
      <c r="C48" s="51"/>
      <c r="D48" s="51"/>
      <c r="E48" s="52"/>
      <c r="F48" s="55"/>
      <c r="G48" s="61"/>
      <c r="H48" s="62"/>
      <c r="I48" s="53"/>
      <c r="J48" s="56"/>
      <c r="K48" s="56"/>
      <c r="L48" s="57" t="str">
        <f t="shared" ref="L48" si="23">IF(I48&lt;&gt;"",H48*J48,"")</f>
        <v/>
      </c>
      <c r="M48" s="57" t="str">
        <f t="shared" ref="M48" si="24">IF(I48&lt;&gt;"",H48*K48,"")</f>
        <v/>
      </c>
      <c r="N48" s="58" t="str">
        <f t="shared" ref="N48" si="25">IF(I48&lt;&gt;"",L48+M48,"")</f>
        <v/>
      </c>
      <c r="O48" s="2"/>
    </row>
    <row r="49" spans="1:30" x14ac:dyDescent="0.3">
      <c r="A49" s="18"/>
      <c r="B49" s="49" t="str">
        <f>IF(I49&lt;&gt;"",1+MAX(A$1:$B48),"")</f>
        <v/>
      </c>
      <c r="C49" s="50"/>
      <c r="D49" s="53"/>
      <c r="E49" s="63" t="s">
        <v>2</v>
      </c>
      <c r="F49" s="59"/>
      <c r="G49" s="59"/>
      <c r="H49" s="55"/>
      <c r="I49" s="59"/>
      <c r="J49" s="79"/>
      <c r="K49" s="79"/>
      <c r="L49" s="65">
        <f>SUM(L20:L48)</f>
        <v>59679.727500000001</v>
      </c>
      <c r="M49" s="65">
        <f>SUM(M20:M48)</f>
        <v>1598.7850000000001</v>
      </c>
      <c r="N49" s="66">
        <f>SUM(N20:N48)</f>
        <v>61278.512500000004</v>
      </c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x14ac:dyDescent="0.3">
      <c r="A50" s="27"/>
      <c r="B50" s="49" t="str">
        <f>IF(I50&lt;&gt;"",1+MAX(A$1:$B49),"")</f>
        <v/>
      </c>
      <c r="C50" s="67"/>
      <c r="D50" s="68">
        <v>3</v>
      </c>
      <c r="E50" s="69" t="s">
        <v>226</v>
      </c>
      <c r="F50" s="68"/>
      <c r="G50" s="68"/>
      <c r="H50" s="68"/>
      <c r="I50" s="68"/>
      <c r="J50" s="70" t="s">
        <v>27</v>
      </c>
      <c r="K50" s="70" t="s">
        <v>27</v>
      </c>
      <c r="L50" s="68"/>
      <c r="M50" s="68"/>
      <c r="N50" s="71"/>
      <c r="O50" s="2"/>
    </row>
    <row r="51" spans="1:30" x14ac:dyDescent="0.3">
      <c r="A51" s="27"/>
      <c r="B51" s="49" t="str">
        <f>IF(I51&lt;&gt;"",1+MAX(A$1:$B50),"")</f>
        <v/>
      </c>
      <c r="C51" s="81"/>
      <c r="D51" s="73"/>
      <c r="E51" s="74" t="s">
        <v>89</v>
      </c>
      <c r="F51" s="131"/>
      <c r="G51" s="54"/>
      <c r="H51" s="55"/>
      <c r="I51" s="53"/>
      <c r="J51" s="56"/>
      <c r="K51" s="56"/>
      <c r="L51" s="57"/>
      <c r="M51" s="57"/>
      <c r="N51" s="58"/>
      <c r="O51" s="2"/>
    </row>
    <row r="52" spans="1:30" ht="62.4" x14ac:dyDescent="0.3">
      <c r="A52" s="27"/>
      <c r="B52" s="49">
        <f>IF(I52&lt;&gt;"",1+MAX(A$1:$B51),"")</f>
        <v>35</v>
      </c>
      <c r="C52" s="81" t="s">
        <v>139</v>
      </c>
      <c r="D52" s="81"/>
      <c r="E52" s="145" t="s">
        <v>246</v>
      </c>
      <c r="F52" s="86">
        <f>363*2*3/27</f>
        <v>80.666666666666671</v>
      </c>
      <c r="G52" s="140">
        <v>0.1</v>
      </c>
      <c r="H52" s="86">
        <f t="shared" ref="H52" si="26">F52*(1+G52)</f>
        <v>88.733333333333348</v>
      </c>
      <c r="I52" s="80" t="s">
        <v>90</v>
      </c>
      <c r="J52" s="141">
        <v>300</v>
      </c>
      <c r="K52" s="141">
        <v>350</v>
      </c>
      <c r="L52" s="142">
        <f t="shared" ref="L52" si="27">IF(I52&lt;&gt;"",H52*J52,"")</f>
        <v>26620.000000000004</v>
      </c>
      <c r="M52" s="142">
        <f t="shared" ref="M52" si="28">IF(I52&lt;&gt;"",H52*K52,"")</f>
        <v>31056.666666666672</v>
      </c>
      <c r="N52" s="143">
        <f t="shared" ref="N52" si="29">IF(I52&lt;&gt;"",L52+M52,"")</f>
        <v>57676.666666666672</v>
      </c>
      <c r="O52" s="2"/>
    </row>
    <row r="53" spans="1:30" x14ac:dyDescent="0.3">
      <c r="A53" s="27"/>
      <c r="B53" s="49" t="str">
        <f>IF(I53&lt;&gt;"",1+MAX(A$1:$B52),"")</f>
        <v/>
      </c>
      <c r="C53" s="81"/>
      <c r="D53" s="81"/>
      <c r="E53" s="136"/>
      <c r="F53" s="129"/>
      <c r="G53" s="140"/>
      <c r="H53" s="86"/>
      <c r="I53" s="80"/>
      <c r="J53" s="141"/>
      <c r="K53" s="141"/>
      <c r="L53" s="142"/>
      <c r="M53" s="142"/>
      <c r="N53" s="143"/>
      <c r="O53" s="2"/>
    </row>
    <row r="54" spans="1:30" x14ac:dyDescent="0.3">
      <c r="A54" s="27"/>
      <c r="B54" s="49" t="str">
        <f>IF(I54&lt;&gt;"",1+MAX(A$1:$B53),"")</f>
        <v/>
      </c>
      <c r="C54" s="81"/>
      <c r="D54" s="73"/>
      <c r="E54" s="74" t="s">
        <v>91</v>
      </c>
      <c r="F54" s="86"/>
      <c r="G54" s="140"/>
      <c r="H54" s="86"/>
      <c r="I54" s="80"/>
      <c r="J54" s="141"/>
      <c r="K54" s="141"/>
      <c r="L54" s="142"/>
      <c r="M54" s="142"/>
      <c r="N54" s="143"/>
      <c r="O54" s="2"/>
    </row>
    <row r="55" spans="1:30" ht="93.6" x14ac:dyDescent="0.3">
      <c r="A55" s="27"/>
      <c r="B55" s="49">
        <f>IF(I55&lt;&gt;"",1+MAX(A$1:$B54),"")</f>
        <v>36</v>
      </c>
      <c r="C55" s="81" t="s">
        <v>139</v>
      </c>
      <c r="D55" s="81"/>
      <c r="E55" s="145" t="s">
        <v>285</v>
      </c>
      <c r="F55" s="86">
        <v>1997.56</v>
      </c>
      <c r="G55" s="140">
        <v>0.1</v>
      </c>
      <c r="H55" s="86">
        <f t="shared" ref="H55:H57" si="30">F55*(1+G55)</f>
        <v>2197.3160000000003</v>
      </c>
      <c r="I55" s="80" t="s">
        <v>50</v>
      </c>
      <c r="J55" s="141">
        <v>7.25</v>
      </c>
      <c r="K55" s="141">
        <v>8.75</v>
      </c>
      <c r="L55" s="142">
        <f t="shared" ref="L55:L57" si="31">IF(I55&lt;&gt;"",H55*J55,"")</f>
        <v>15930.541000000001</v>
      </c>
      <c r="M55" s="142">
        <f t="shared" ref="M55:M57" si="32">IF(I55&lt;&gt;"",H55*K55,"")</f>
        <v>19226.515000000003</v>
      </c>
      <c r="N55" s="143">
        <f t="shared" ref="N55:N57" si="33">IF(I55&lt;&gt;"",L55+M55,"")</f>
        <v>35157.056000000004</v>
      </c>
      <c r="O55" s="2"/>
    </row>
    <row r="56" spans="1:30" ht="31.2" x14ac:dyDescent="0.3">
      <c r="A56" s="27"/>
      <c r="B56" s="49">
        <f>IF(I56&lt;&gt;"",1+MAX(A$1:$B55),"")</f>
        <v>37</v>
      </c>
      <c r="C56" s="81" t="s">
        <v>139</v>
      </c>
      <c r="D56" s="81"/>
      <c r="E56" s="145" t="s">
        <v>93</v>
      </c>
      <c r="F56" s="86">
        <v>156.21</v>
      </c>
      <c r="G56" s="140">
        <v>0.1</v>
      </c>
      <c r="H56" s="86">
        <f t="shared" si="30"/>
        <v>171.83100000000002</v>
      </c>
      <c r="I56" s="80" t="s">
        <v>50</v>
      </c>
      <c r="J56" s="141">
        <v>4.5</v>
      </c>
      <c r="K56" s="141">
        <v>4.25</v>
      </c>
      <c r="L56" s="142">
        <f t="shared" si="31"/>
        <v>773.23950000000013</v>
      </c>
      <c r="M56" s="142">
        <f t="shared" si="32"/>
        <v>730.2817500000001</v>
      </c>
      <c r="N56" s="143">
        <f t="shared" si="33"/>
        <v>1503.5212500000002</v>
      </c>
      <c r="O56" s="2"/>
    </row>
    <row r="57" spans="1:30" ht="78" x14ac:dyDescent="0.3">
      <c r="A57" s="27"/>
      <c r="B57" s="49">
        <f>IF(I57&lt;&gt;"",1+MAX(A$1:$B56),"")</f>
        <v>38</v>
      </c>
      <c r="C57" s="81" t="s">
        <v>139</v>
      </c>
      <c r="D57" s="81"/>
      <c r="E57" s="145" t="s">
        <v>286</v>
      </c>
      <c r="F57" s="86">
        <v>594.97</v>
      </c>
      <c r="G57" s="140">
        <v>0.1</v>
      </c>
      <c r="H57" s="86">
        <f t="shared" si="30"/>
        <v>654.4670000000001</v>
      </c>
      <c r="I57" s="80" t="s">
        <v>50</v>
      </c>
      <c r="J57" s="141">
        <v>7.75</v>
      </c>
      <c r="K57" s="141">
        <v>10.25</v>
      </c>
      <c r="L57" s="142">
        <f t="shared" si="31"/>
        <v>5072.1192500000006</v>
      </c>
      <c r="M57" s="142">
        <f t="shared" si="32"/>
        <v>6708.2867500000011</v>
      </c>
      <c r="N57" s="143">
        <f t="shared" si="33"/>
        <v>11780.406000000003</v>
      </c>
      <c r="O57" s="2"/>
    </row>
    <row r="58" spans="1:30" x14ac:dyDescent="0.3">
      <c r="A58" s="27"/>
      <c r="B58" s="49" t="str">
        <f>IF(I58&lt;&gt;"",1+MAX(A$1:$B57),"")</f>
        <v/>
      </c>
      <c r="C58" s="81"/>
      <c r="D58" s="81"/>
      <c r="E58" s="144"/>
      <c r="F58" s="86"/>
      <c r="G58" s="140"/>
      <c r="H58" s="86"/>
      <c r="I58" s="80"/>
      <c r="J58" s="141"/>
      <c r="K58" s="141"/>
      <c r="L58" s="142"/>
      <c r="M58" s="142"/>
      <c r="N58" s="143"/>
      <c r="O58" s="2"/>
    </row>
    <row r="59" spans="1:30" x14ac:dyDescent="0.3">
      <c r="A59" s="27"/>
      <c r="B59" s="49" t="str">
        <f>IF(I59&lt;&gt;"",1+MAX(A$1:$B58),"")</f>
        <v/>
      </c>
      <c r="C59" s="81"/>
      <c r="D59" s="73"/>
      <c r="E59" s="74" t="s">
        <v>92</v>
      </c>
      <c r="F59" s="86"/>
      <c r="G59" s="140"/>
      <c r="H59" s="86"/>
      <c r="I59" s="80"/>
      <c r="J59" s="141"/>
      <c r="K59" s="141"/>
      <c r="L59" s="142"/>
      <c r="M59" s="142"/>
      <c r="N59" s="143"/>
      <c r="O59" s="2"/>
    </row>
    <row r="60" spans="1:30" ht="31.2" x14ac:dyDescent="0.3">
      <c r="A60" s="27"/>
      <c r="B60" s="49">
        <f>IF(I60&lt;&gt;"",1+MAX(A$1:$B59),"")</f>
        <v>39</v>
      </c>
      <c r="C60" s="81" t="s">
        <v>139</v>
      </c>
      <c r="D60" s="81"/>
      <c r="E60" s="145" t="s">
        <v>287</v>
      </c>
      <c r="F60" s="86">
        <v>36.299999999999997</v>
      </c>
      <c r="G60" s="140">
        <v>0.1</v>
      </c>
      <c r="H60" s="86">
        <f t="shared" ref="H60" si="34">F60*(1+G60)</f>
        <v>39.93</v>
      </c>
      <c r="I60" s="80" t="s">
        <v>50</v>
      </c>
      <c r="J60" s="141">
        <v>9</v>
      </c>
      <c r="K60" s="141">
        <v>7</v>
      </c>
      <c r="L60" s="142">
        <f t="shared" ref="L60" si="35">IF(I60&lt;&gt;"",H60*J60,"")</f>
        <v>359.37</v>
      </c>
      <c r="M60" s="142">
        <f t="shared" ref="M60" si="36">IF(I60&lt;&gt;"",H60*K60,"")</f>
        <v>279.51</v>
      </c>
      <c r="N60" s="143">
        <f t="shared" ref="N60" si="37">IF(I60&lt;&gt;"",L60+M60,"")</f>
        <v>638.88</v>
      </c>
      <c r="O60" s="2"/>
    </row>
    <row r="61" spans="1:30" x14ac:dyDescent="0.3">
      <c r="A61" s="27"/>
      <c r="B61" s="49" t="str">
        <f>IF(I61&lt;&gt;"",1+MAX(A$1:$B60),"")</f>
        <v/>
      </c>
      <c r="C61" s="81"/>
      <c r="D61" s="81"/>
      <c r="E61" s="136"/>
      <c r="F61" s="86"/>
      <c r="G61" s="140"/>
      <c r="H61" s="86"/>
      <c r="I61" s="80"/>
      <c r="J61" s="141"/>
      <c r="K61" s="141"/>
      <c r="L61" s="142"/>
      <c r="M61" s="142"/>
      <c r="N61" s="143"/>
      <c r="O61" s="2"/>
    </row>
    <row r="62" spans="1:30" x14ac:dyDescent="0.3">
      <c r="A62" s="27"/>
      <c r="B62" s="49" t="str">
        <f>IF(I62&lt;&gt;"",1+MAX(A$1:$B61),"")</f>
        <v/>
      </c>
      <c r="C62" s="81"/>
      <c r="D62" s="73"/>
      <c r="E62" s="74" t="s">
        <v>88</v>
      </c>
      <c r="F62" s="86"/>
      <c r="G62" s="54"/>
      <c r="H62" s="55"/>
      <c r="I62" s="53"/>
      <c r="J62" s="56"/>
      <c r="K62" s="56"/>
      <c r="L62" s="57"/>
      <c r="M62" s="57"/>
      <c r="N62" s="58"/>
      <c r="O62" s="2"/>
    </row>
    <row r="63" spans="1:30" ht="78" x14ac:dyDescent="0.3">
      <c r="A63" s="27"/>
      <c r="B63" s="49">
        <f>IF(I63&lt;&gt;"",1+MAX(A$1:$B62),"")</f>
        <v>40</v>
      </c>
      <c r="C63" s="81" t="s">
        <v>139</v>
      </c>
      <c r="D63" s="81"/>
      <c r="E63" s="145" t="s">
        <v>288</v>
      </c>
      <c r="F63" s="86">
        <v>9</v>
      </c>
      <c r="G63" s="140">
        <v>0</v>
      </c>
      <c r="H63" s="86">
        <f t="shared" ref="H63:H64" si="38">F63*(1+G63)</f>
        <v>9</v>
      </c>
      <c r="I63" s="80" t="s">
        <v>28</v>
      </c>
      <c r="J63" s="141">
        <v>2200</v>
      </c>
      <c r="K63" s="141">
        <v>1600</v>
      </c>
      <c r="L63" s="142">
        <f t="shared" ref="L63:L64" si="39">IF(I63&lt;&gt;"",H63*J63,"")</f>
        <v>19800</v>
      </c>
      <c r="M63" s="142">
        <f t="shared" ref="M63:M64" si="40">IF(I63&lt;&gt;"",H63*K63,"")</f>
        <v>14400</v>
      </c>
      <c r="N63" s="143">
        <f t="shared" ref="N63:N64" si="41">IF(I63&lt;&gt;"",L63+M63,"")</f>
        <v>34200</v>
      </c>
      <c r="O63" s="2"/>
    </row>
    <row r="64" spans="1:30" ht="78" x14ac:dyDescent="0.3">
      <c r="A64" s="27"/>
      <c r="B64" s="49">
        <f>IF(I64&lt;&gt;"",1+MAX(A$1:$B63),"")</f>
        <v>41</v>
      </c>
      <c r="C64" s="81" t="s">
        <v>139</v>
      </c>
      <c r="D64" s="81"/>
      <c r="E64" s="145" t="s">
        <v>289</v>
      </c>
      <c r="F64" s="86">
        <v>4</v>
      </c>
      <c r="G64" s="140">
        <v>0</v>
      </c>
      <c r="H64" s="86">
        <f t="shared" si="38"/>
        <v>4</v>
      </c>
      <c r="I64" s="80" t="s">
        <v>28</v>
      </c>
      <c r="J64" s="141">
        <v>2000</v>
      </c>
      <c r="K64" s="141">
        <v>1450</v>
      </c>
      <c r="L64" s="142">
        <f t="shared" si="39"/>
        <v>8000</v>
      </c>
      <c r="M64" s="142">
        <f t="shared" si="40"/>
        <v>5800</v>
      </c>
      <c r="N64" s="143">
        <f t="shared" si="41"/>
        <v>13800</v>
      </c>
      <c r="O64" s="2"/>
    </row>
    <row r="65" spans="1:30" x14ac:dyDescent="0.3">
      <c r="A65" s="27"/>
      <c r="B65" s="49" t="str">
        <f>IF(I65&lt;&gt;"",1+MAX(A$1:$B64),"")</f>
        <v/>
      </c>
      <c r="C65" s="81"/>
      <c r="D65" s="81"/>
      <c r="E65" s="136"/>
      <c r="F65" s="129"/>
      <c r="G65" s="140"/>
      <c r="H65" s="86"/>
      <c r="I65" s="80"/>
      <c r="J65" s="141"/>
      <c r="K65" s="141"/>
      <c r="L65" s="142"/>
      <c r="M65" s="142"/>
      <c r="N65" s="143"/>
      <c r="O65" s="2"/>
    </row>
    <row r="66" spans="1:30" x14ac:dyDescent="0.3">
      <c r="A66" s="18"/>
      <c r="B66" s="49" t="str">
        <f>IF(I66&lt;&gt;"",1+MAX(A$1:$B65),"")</f>
        <v/>
      </c>
      <c r="C66" s="50"/>
      <c r="D66" s="53"/>
      <c r="E66" s="63" t="s">
        <v>2</v>
      </c>
      <c r="F66" s="59"/>
      <c r="G66" s="59"/>
      <c r="H66" s="55"/>
      <c r="I66" s="59"/>
      <c r="J66" s="79" t="s">
        <v>27</v>
      </c>
      <c r="K66" s="79" t="s">
        <v>27</v>
      </c>
      <c r="L66" s="66">
        <f>SUM(L51:L64)</f>
        <v>76555.269750000007</v>
      </c>
      <c r="M66" s="66">
        <f>SUM(M51:M64)</f>
        <v>78201.260166666674</v>
      </c>
      <c r="N66" s="66">
        <f>SUM(N51:N64)</f>
        <v>154756.52991666668</v>
      </c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x14ac:dyDescent="0.3">
      <c r="A67" s="27"/>
      <c r="B67" s="49" t="str">
        <f>IF(I67&lt;&gt;"",1+MAX(A$1:$B66),"")</f>
        <v/>
      </c>
      <c r="C67" s="67"/>
      <c r="D67" s="68">
        <v>4</v>
      </c>
      <c r="E67" s="69" t="s">
        <v>252</v>
      </c>
      <c r="F67" s="68"/>
      <c r="G67" s="68"/>
      <c r="H67" s="68"/>
      <c r="I67" s="68"/>
      <c r="J67" s="70" t="s">
        <v>27</v>
      </c>
      <c r="K67" s="70" t="s">
        <v>27</v>
      </c>
      <c r="L67" s="68"/>
      <c r="M67" s="68"/>
      <c r="N67" s="71" t="s">
        <v>318</v>
      </c>
      <c r="O67" s="2"/>
    </row>
    <row r="68" spans="1:30" x14ac:dyDescent="0.3">
      <c r="A68" s="27"/>
      <c r="B68" s="49" t="str">
        <f>IF(I68&lt;&gt;"",1+MAX(A$1:$B67),"")</f>
        <v/>
      </c>
      <c r="C68" s="81"/>
      <c r="D68" s="73"/>
      <c r="E68" s="74" t="s">
        <v>253</v>
      </c>
      <c r="F68" s="131"/>
      <c r="G68" s="54"/>
      <c r="H68" s="55"/>
      <c r="I68" s="53"/>
      <c r="J68" s="56"/>
      <c r="K68" s="56"/>
      <c r="L68" s="57"/>
      <c r="M68" s="57"/>
      <c r="N68" s="58"/>
      <c r="O68" s="2"/>
    </row>
    <row r="69" spans="1:30" x14ac:dyDescent="0.3">
      <c r="A69" s="27"/>
      <c r="B69" s="49">
        <f>IF(I69&lt;&gt;"",1+MAX(A$1:$B68),"")</f>
        <v>42</v>
      </c>
      <c r="C69" s="81" t="s">
        <v>192</v>
      </c>
      <c r="D69" s="81"/>
      <c r="E69" s="136" t="s">
        <v>254</v>
      </c>
      <c r="F69" s="129">
        <f>131*2</f>
        <v>262</v>
      </c>
      <c r="G69" s="61">
        <v>0.1</v>
      </c>
      <c r="H69" s="62">
        <f t="shared" ref="H69:H72" si="42">(1+G69)*F69</f>
        <v>288.20000000000005</v>
      </c>
      <c r="I69" s="80" t="s">
        <v>50</v>
      </c>
      <c r="J69" s="56">
        <v>34</v>
      </c>
      <c r="K69" s="56">
        <v>48</v>
      </c>
      <c r="L69" s="57">
        <f t="shared" ref="L69:L72" si="43">IF(I69&lt;&gt;"",H69*J69,"")</f>
        <v>9798.8000000000011</v>
      </c>
      <c r="M69" s="57">
        <f t="shared" ref="M69:M72" si="44">IF(I69&lt;&gt;"",H69*K69,"")</f>
        <v>13833.600000000002</v>
      </c>
      <c r="N69" s="58">
        <f t="shared" ref="N69:N72" si="45">IF(I69&lt;&gt;"",L69+M69,"")</f>
        <v>23632.400000000001</v>
      </c>
      <c r="O69" s="2"/>
    </row>
    <row r="70" spans="1:30" x14ac:dyDescent="0.3">
      <c r="A70" s="27"/>
      <c r="B70" s="49">
        <f>IF(I70&lt;&gt;"",1+MAX(A$1:$B69),"")</f>
        <v>43</v>
      </c>
      <c r="C70" s="81" t="s">
        <v>193</v>
      </c>
      <c r="D70" s="81"/>
      <c r="E70" s="136" t="s">
        <v>255</v>
      </c>
      <c r="F70" s="129">
        <f>131</f>
        <v>131</v>
      </c>
      <c r="G70" s="61">
        <v>0.1</v>
      </c>
      <c r="H70" s="62">
        <f t="shared" si="42"/>
        <v>144.10000000000002</v>
      </c>
      <c r="I70" s="80" t="s">
        <v>49</v>
      </c>
      <c r="J70" s="56">
        <v>6</v>
      </c>
      <c r="K70" s="56">
        <v>4</v>
      </c>
      <c r="L70" s="57">
        <f t="shared" si="43"/>
        <v>864.60000000000014</v>
      </c>
      <c r="M70" s="57">
        <f t="shared" si="44"/>
        <v>576.40000000000009</v>
      </c>
      <c r="N70" s="58">
        <f t="shared" si="45"/>
        <v>1441.0000000000002</v>
      </c>
      <c r="O70" s="2"/>
    </row>
    <row r="71" spans="1:30" x14ac:dyDescent="0.3">
      <c r="A71" s="27"/>
      <c r="B71" s="49">
        <f>IF(I71&lt;&gt;"",1+MAX(A$1:$B70),"")</f>
        <v>44</v>
      </c>
      <c r="C71" s="81" t="s">
        <v>193</v>
      </c>
      <c r="D71" s="81"/>
      <c r="E71" s="136" t="s">
        <v>256</v>
      </c>
      <c r="F71" s="129">
        <f>131</f>
        <v>131</v>
      </c>
      <c r="G71" s="61">
        <v>0.1</v>
      </c>
      <c r="H71" s="62">
        <f t="shared" si="42"/>
        <v>144.10000000000002</v>
      </c>
      <c r="I71" s="80" t="s">
        <v>49</v>
      </c>
      <c r="J71" s="56">
        <v>32</v>
      </c>
      <c r="K71" s="56">
        <v>68</v>
      </c>
      <c r="L71" s="57">
        <f t="shared" si="43"/>
        <v>4611.2000000000007</v>
      </c>
      <c r="M71" s="57">
        <f t="shared" si="44"/>
        <v>9798.8000000000011</v>
      </c>
      <c r="N71" s="58">
        <f t="shared" si="45"/>
        <v>14410.000000000002</v>
      </c>
      <c r="O71" s="2"/>
    </row>
    <row r="72" spans="1:30" x14ac:dyDescent="0.3">
      <c r="A72" s="27"/>
      <c r="B72" s="49">
        <f>IF(I72&lt;&gt;"",1+MAX(A$1:$B71),"")</f>
        <v>45</v>
      </c>
      <c r="C72" s="81" t="s">
        <v>193</v>
      </c>
      <c r="D72" s="81"/>
      <c r="E72" s="137" t="s">
        <v>257</v>
      </c>
      <c r="F72" s="129">
        <f>131</f>
        <v>131</v>
      </c>
      <c r="G72" s="61">
        <v>0.1</v>
      </c>
      <c r="H72" s="62">
        <f t="shared" si="42"/>
        <v>144.10000000000002</v>
      </c>
      <c r="I72" s="80" t="s">
        <v>49</v>
      </c>
      <c r="J72" s="56">
        <v>7</v>
      </c>
      <c r="K72" s="56">
        <v>6.5</v>
      </c>
      <c r="L72" s="57">
        <f t="shared" si="43"/>
        <v>1008.7000000000002</v>
      </c>
      <c r="M72" s="57">
        <f t="shared" si="44"/>
        <v>936.65000000000009</v>
      </c>
      <c r="N72" s="58">
        <f t="shared" si="45"/>
        <v>1945.3500000000004</v>
      </c>
      <c r="O72" s="2"/>
    </row>
    <row r="73" spans="1:30" x14ac:dyDescent="0.3">
      <c r="A73" s="27"/>
      <c r="B73" s="49" t="str">
        <f>IF(I73&lt;&gt;"",1+MAX(A$1:$B72),"")</f>
        <v/>
      </c>
      <c r="C73" s="81"/>
      <c r="D73" s="81"/>
      <c r="E73" s="136"/>
      <c r="F73" s="129"/>
      <c r="G73" s="54"/>
      <c r="H73" s="55"/>
      <c r="I73" s="53"/>
      <c r="J73" s="56"/>
      <c r="K73" s="56"/>
      <c r="L73" s="57"/>
      <c r="M73" s="57"/>
      <c r="N73" s="58"/>
      <c r="O73" s="2"/>
    </row>
    <row r="74" spans="1:30" x14ac:dyDescent="0.3">
      <c r="A74" s="27"/>
      <c r="B74" s="49" t="str">
        <f>IF(I74&lt;&gt;"",1+MAX(A$1:$B73),"")</f>
        <v/>
      </c>
      <c r="C74" s="81"/>
      <c r="D74" s="73"/>
      <c r="E74" s="74" t="s">
        <v>258</v>
      </c>
      <c r="F74" s="129"/>
      <c r="G74" s="54"/>
      <c r="H74" s="55"/>
      <c r="I74" s="53"/>
      <c r="J74" s="56"/>
      <c r="K74" s="56"/>
      <c r="L74" s="153"/>
      <c r="M74" s="153"/>
      <c r="N74" s="58"/>
      <c r="O74" s="2"/>
    </row>
    <row r="75" spans="1:30" ht="31.2" x14ac:dyDescent="0.3">
      <c r="A75" s="27"/>
      <c r="B75" s="49">
        <f>IF(I75&lt;&gt;"",1+MAX(A$1:$B74),"")</f>
        <v>46</v>
      </c>
      <c r="C75" s="81" t="s">
        <v>259</v>
      </c>
      <c r="D75" s="81"/>
      <c r="E75" s="137" t="s">
        <v>290</v>
      </c>
      <c r="F75" s="129">
        <v>894</v>
      </c>
      <c r="G75" s="61">
        <v>0.1</v>
      </c>
      <c r="H75" s="62">
        <f t="shared" ref="H75" si="46">(1+G75)*F75</f>
        <v>983.40000000000009</v>
      </c>
      <c r="I75" s="80" t="s">
        <v>50</v>
      </c>
      <c r="J75" s="56">
        <v>17</v>
      </c>
      <c r="K75" s="56">
        <v>9.5</v>
      </c>
      <c r="L75" s="57">
        <f t="shared" ref="L75" si="47">IF(I75&lt;&gt;"",H75*J75,"")</f>
        <v>16717.800000000003</v>
      </c>
      <c r="M75" s="57">
        <f t="shared" ref="M75" si="48">IF(I75&lt;&gt;"",H75*K75,"")</f>
        <v>9342.3000000000011</v>
      </c>
      <c r="N75" s="58">
        <f t="shared" ref="N75" si="49">IF(I75&lt;&gt;"",L75+M75,"")</f>
        <v>26060.100000000006</v>
      </c>
      <c r="O75" s="2"/>
    </row>
    <row r="76" spans="1:30" x14ac:dyDescent="0.3">
      <c r="A76" s="27"/>
      <c r="B76" s="49" t="str">
        <f>IF(I76&lt;&gt;"",1+MAX(A$1:$B75),"")</f>
        <v/>
      </c>
      <c r="C76" s="81"/>
      <c r="D76" s="81"/>
      <c r="E76" s="136"/>
      <c r="F76" s="129"/>
      <c r="G76" s="54"/>
      <c r="H76" s="55"/>
      <c r="I76" s="53"/>
      <c r="J76" s="56"/>
      <c r="K76" s="56"/>
      <c r="L76" s="153"/>
      <c r="M76" s="153"/>
      <c r="N76" s="58"/>
      <c r="O76" s="2"/>
    </row>
    <row r="77" spans="1:30" x14ac:dyDescent="0.3">
      <c r="A77" s="18"/>
      <c r="B77" s="49" t="str">
        <f>IF(I77&lt;&gt;"",1+MAX(A$1:$B76),"")</f>
        <v/>
      </c>
      <c r="C77" s="50"/>
      <c r="D77" s="53"/>
      <c r="E77" s="63" t="s">
        <v>2</v>
      </c>
      <c r="F77" s="59"/>
      <c r="G77" s="59"/>
      <c r="H77" s="55"/>
      <c r="I77" s="59"/>
      <c r="J77" s="79" t="s">
        <v>27</v>
      </c>
      <c r="K77" s="79" t="s">
        <v>27</v>
      </c>
      <c r="L77" s="66">
        <f>SUM(L68:L76)</f>
        <v>33001.100000000006</v>
      </c>
      <c r="M77" s="66">
        <f>SUM(M68:M76)</f>
        <v>34487.750000000007</v>
      </c>
      <c r="N77" s="66">
        <f>SUM(N68:N76)</f>
        <v>67488.850000000006</v>
      </c>
      <c r="O77" s="2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3">
      <c r="A78" s="27"/>
      <c r="B78" s="49" t="str">
        <f>IF(I78&lt;&gt;"",1+MAX(A$1:$B77),"")</f>
        <v/>
      </c>
      <c r="C78" s="67"/>
      <c r="D78" s="68">
        <v>5</v>
      </c>
      <c r="E78" s="69" t="s">
        <v>52</v>
      </c>
      <c r="F78" s="68"/>
      <c r="G78" s="68"/>
      <c r="H78" s="68"/>
      <c r="I78" s="68"/>
      <c r="J78" s="70" t="s">
        <v>27</v>
      </c>
      <c r="K78" s="70" t="s">
        <v>27</v>
      </c>
      <c r="L78" s="68"/>
      <c r="M78" s="68"/>
      <c r="N78" s="71"/>
      <c r="O78" s="2"/>
    </row>
    <row r="79" spans="1:30" x14ac:dyDescent="0.3">
      <c r="A79" s="27"/>
      <c r="B79" s="49" t="str">
        <f>IF(I79&lt;&gt;"",1+MAX(A$1:$B78),"")</f>
        <v/>
      </c>
      <c r="C79" s="51"/>
      <c r="D79" s="73"/>
      <c r="E79" s="74" t="s">
        <v>94</v>
      </c>
      <c r="F79" s="55"/>
      <c r="G79" s="61"/>
      <c r="H79" s="62"/>
      <c r="I79" s="53"/>
      <c r="J79" s="56"/>
      <c r="K79" s="56"/>
      <c r="L79" s="57"/>
      <c r="M79" s="57"/>
      <c r="N79" s="58"/>
      <c r="O79" s="2"/>
    </row>
    <row r="80" spans="1:30" x14ac:dyDescent="0.3">
      <c r="A80" s="27"/>
      <c r="B80" s="49" t="str">
        <f>IF(I80&lt;&gt;"",1+MAX(A$1:$B79),"")</f>
        <v/>
      </c>
      <c r="C80" s="51"/>
      <c r="D80" s="51"/>
      <c r="E80" s="132" t="s">
        <v>95</v>
      </c>
      <c r="F80" s="131"/>
      <c r="G80" s="61"/>
      <c r="H80" s="62"/>
      <c r="I80" s="53"/>
      <c r="J80" s="56"/>
      <c r="K80" s="56"/>
      <c r="L80" s="57"/>
      <c r="M80" s="57"/>
      <c r="N80" s="58"/>
      <c r="O80" s="2"/>
    </row>
    <row r="81" spans="1:15" x14ac:dyDescent="0.3">
      <c r="A81" s="27"/>
      <c r="B81" s="49">
        <f>IF(I81&lt;&gt;"",1+MAX(A$1:$B80),"")</f>
        <v>47</v>
      </c>
      <c r="C81" s="81" t="s">
        <v>140</v>
      </c>
      <c r="D81" s="51"/>
      <c r="E81" s="144" t="s">
        <v>96</v>
      </c>
      <c r="F81" s="86">
        <f>62.77*26</f>
        <v>1632.02</v>
      </c>
      <c r="G81" s="54">
        <v>0.1</v>
      </c>
      <c r="H81" s="55">
        <f t="shared" ref="H81" si="50">F81*(1+G81)</f>
        <v>1795.2220000000002</v>
      </c>
      <c r="I81" s="53" t="s">
        <v>113</v>
      </c>
      <c r="J81" s="56">
        <v>1.05</v>
      </c>
      <c r="K81" s="56">
        <v>1.35</v>
      </c>
      <c r="L81" s="57">
        <f t="shared" ref="L81" si="51">IF(I81&lt;&gt;"",H81*J81,"")</f>
        <v>1884.9831000000004</v>
      </c>
      <c r="M81" s="57">
        <f t="shared" ref="M81" si="52">IF(I81&lt;&gt;"",H81*K81,"")</f>
        <v>2423.5497000000005</v>
      </c>
      <c r="N81" s="58">
        <f t="shared" ref="N81" si="53">IF(I81&lt;&gt;"",L81+M81,"")</f>
        <v>4308.5328000000009</v>
      </c>
      <c r="O81" s="2"/>
    </row>
    <row r="82" spans="1:15" x14ac:dyDescent="0.3">
      <c r="A82" s="27"/>
      <c r="B82" s="49">
        <f>IF(I82&lt;&gt;"",1+MAX(A$1:$B81),"")</f>
        <v>48</v>
      </c>
      <c r="C82" s="81" t="s">
        <v>140</v>
      </c>
      <c r="D82" s="51"/>
      <c r="E82" s="144" t="s">
        <v>97</v>
      </c>
      <c r="F82" s="86">
        <f>150.85*36</f>
        <v>5430.5999999999995</v>
      </c>
      <c r="G82" s="54">
        <v>0.1</v>
      </c>
      <c r="H82" s="55">
        <f t="shared" ref="H82:H84" si="54">F82*(1+G82)</f>
        <v>5973.66</v>
      </c>
      <c r="I82" s="53" t="s">
        <v>113</v>
      </c>
      <c r="J82" s="56">
        <v>1.05</v>
      </c>
      <c r="K82" s="56">
        <v>1.35</v>
      </c>
      <c r="L82" s="57">
        <f t="shared" ref="L82:L84" si="55">IF(I82&lt;&gt;"",H82*J82,"")</f>
        <v>6272.3429999999998</v>
      </c>
      <c r="M82" s="57">
        <f t="shared" ref="M82:M84" si="56">IF(I82&lt;&gt;"",H82*K82,"")</f>
        <v>8064.4410000000007</v>
      </c>
      <c r="N82" s="58">
        <f t="shared" ref="N82:N84" si="57">IF(I82&lt;&gt;"",L82+M82,"")</f>
        <v>14336.784</v>
      </c>
      <c r="O82" s="2"/>
    </row>
    <row r="83" spans="1:15" x14ac:dyDescent="0.3">
      <c r="A83" s="27"/>
      <c r="B83" s="49">
        <f>IF(I83&lt;&gt;"",1+MAX(A$1:$B82),"")</f>
        <v>49</v>
      </c>
      <c r="C83" s="81" t="s">
        <v>140</v>
      </c>
      <c r="D83" s="51"/>
      <c r="E83" s="144" t="s">
        <v>98</v>
      </c>
      <c r="F83" s="86">
        <f>22.34*16</f>
        <v>357.44</v>
      </c>
      <c r="G83" s="54">
        <v>0.1</v>
      </c>
      <c r="H83" s="55">
        <f t="shared" si="54"/>
        <v>393.18400000000003</v>
      </c>
      <c r="I83" s="53" t="s">
        <v>113</v>
      </c>
      <c r="J83" s="56">
        <v>1.05</v>
      </c>
      <c r="K83" s="56">
        <v>1.35</v>
      </c>
      <c r="L83" s="57">
        <f t="shared" si="55"/>
        <v>412.84320000000002</v>
      </c>
      <c r="M83" s="57">
        <f t="shared" si="56"/>
        <v>530.79840000000002</v>
      </c>
      <c r="N83" s="58">
        <f t="shared" si="57"/>
        <v>943.64160000000004</v>
      </c>
      <c r="O83" s="2"/>
    </row>
    <row r="84" spans="1:15" x14ac:dyDescent="0.3">
      <c r="A84" s="27"/>
      <c r="B84" s="49">
        <f>IF(I84&lt;&gt;"",1+MAX(A$1:$B83),"")</f>
        <v>50</v>
      </c>
      <c r="C84" s="81" t="s">
        <v>140</v>
      </c>
      <c r="D84" s="51"/>
      <c r="E84" s="144" t="s">
        <v>99</v>
      </c>
      <c r="F84" s="86">
        <f>19.44*40</f>
        <v>777.6</v>
      </c>
      <c r="G84" s="54">
        <v>0.1</v>
      </c>
      <c r="H84" s="55">
        <f t="shared" si="54"/>
        <v>855.36000000000013</v>
      </c>
      <c r="I84" s="53" t="s">
        <v>113</v>
      </c>
      <c r="J84" s="56">
        <v>1.05</v>
      </c>
      <c r="K84" s="56">
        <v>1.35</v>
      </c>
      <c r="L84" s="57">
        <f t="shared" si="55"/>
        <v>898.12800000000016</v>
      </c>
      <c r="M84" s="57">
        <f t="shared" si="56"/>
        <v>1154.7360000000003</v>
      </c>
      <c r="N84" s="58">
        <f t="shared" si="57"/>
        <v>2052.8640000000005</v>
      </c>
      <c r="O84" s="2"/>
    </row>
    <row r="85" spans="1:15" x14ac:dyDescent="0.3">
      <c r="A85" s="27"/>
      <c r="B85" s="49" t="str">
        <f>IF(I85&lt;&gt;"",1+MAX(A$1:$B84),"")</f>
        <v/>
      </c>
      <c r="C85" s="51"/>
      <c r="D85" s="51"/>
      <c r="E85" s="137"/>
      <c r="F85" s="129"/>
      <c r="G85" s="54"/>
      <c r="H85" s="55"/>
      <c r="I85" s="53"/>
      <c r="J85" s="56"/>
      <c r="K85" s="56"/>
      <c r="L85" s="57"/>
      <c r="M85" s="57"/>
      <c r="N85" s="58"/>
      <c r="O85" s="2"/>
    </row>
    <row r="86" spans="1:15" x14ac:dyDescent="0.3">
      <c r="A86" s="27"/>
      <c r="B86" s="49" t="str">
        <f>IF(I86&lt;&gt;"",1+MAX(A$1:$B85),"")</f>
        <v/>
      </c>
      <c r="C86" s="51"/>
      <c r="D86" s="51"/>
      <c r="E86" s="146" t="s">
        <v>100</v>
      </c>
      <c r="F86" s="129"/>
      <c r="G86" s="54"/>
      <c r="H86" s="55"/>
      <c r="I86" s="53"/>
      <c r="J86" s="56"/>
      <c r="K86" s="56"/>
      <c r="L86" s="57"/>
      <c r="M86" s="57"/>
      <c r="N86" s="58"/>
      <c r="O86" s="2"/>
    </row>
    <row r="87" spans="1:15" x14ac:dyDescent="0.3">
      <c r="A87" s="27"/>
      <c r="B87" s="49">
        <f>IF(I87&lt;&gt;"",1+MAX(A$1:$B86),"")</f>
        <v>51</v>
      </c>
      <c r="C87" s="81" t="s">
        <v>139</v>
      </c>
      <c r="D87" s="51"/>
      <c r="E87" s="144" t="s">
        <v>101</v>
      </c>
      <c r="F87" s="86">
        <f>6*15*31.84</f>
        <v>2865.6</v>
      </c>
      <c r="G87" s="54">
        <v>0.1</v>
      </c>
      <c r="H87" s="55">
        <f t="shared" ref="H87:H88" si="58">F87*(1+G87)</f>
        <v>3152.1600000000003</v>
      </c>
      <c r="I87" s="53" t="s">
        <v>113</v>
      </c>
      <c r="J87" s="56">
        <v>1.1000000000000001</v>
      </c>
      <c r="K87" s="56">
        <v>1.45</v>
      </c>
      <c r="L87" s="57">
        <f t="shared" ref="L87:L88" si="59">IF(I87&lt;&gt;"",H87*J87,"")</f>
        <v>3467.3760000000007</v>
      </c>
      <c r="M87" s="57">
        <f t="shared" ref="M87:M88" si="60">IF(I87&lt;&gt;"",H87*K87,"")</f>
        <v>4570.6320000000005</v>
      </c>
      <c r="N87" s="58">
        <f t="shared" ref="N87:N88" si="61">IF(I87&lt;&gt;"",L87+M87,"")</f>
        <v>8038.0080000000016</v>
      </c>
      <c r="O87" s="2"/>
    </row>
    <row r="88" spans="1:15" x14ac:dyDescent="0.3">
      <c r="A88" s="27"/>
      <c r="B88" s="49">
        <f>IF(I88&lt;&gt;"",1+MAX(A$1:$B87),"")</f>
        <v>52</v>
      </c>
      <c r="C88" s="81" t="s">
        <v>139</v>
      </c>
      <c r="D88" s="51"/>
      <c r="E88" s="144" t="s">
        <v>102</v>
      </c>
      <c r="F88" s="86">
        <f>4*15*59.32</f>
        <v>3559.2</v>
      </c>
      <c r="G88" s="54">
        <v>0.1</v>
      </c>
      <c r="H88" s="55">
        <f t="shared" si="58"/>
        <v>3915.12</v>
      </c>
      <c r="I88" s="53" t="s">
        <v>113</v>
      </c>
      <c r="J88" s="56">
        <v>1.1000000000000001</v>
      </c>
      <c r="K88" s="56">
        <v>1.45</v>
      </c>
      <c r="L88" s="57">
        <f t="shared" si="59"/>
        <v>4306.6320000000005</v>
      </c>
      <c r="M88" s="57">
        <f t="shared" si="60"/>
        <v>5676.924</v>
      </c>
      <c r="N88" s="58">
        <f t="shared" si="61"/>
        <v>9983.5560000000005</v>
      </c>
      <c r="O88" s="2"/>
    </row>
    <row r="89" spans="1:15" x14ac:dyDescent="0.3">
      <c r="A89" s="27"/>
      <c r="B89" s="49" t="str">
        <f>IF(I89&lt;&gt;"",1+MAX(A$1:$B88),"")</f>
        <v/>
      </c>
      <c r="C89" s="51"/>
      <c r="D89" s="51"/>
      <c r="E89" s="137"/>
      <c r="F89" s="129"/>
      <c r="G89" s="54"/>
      <c r="H89" s="55"/>
      <c r="I89" s="53"/>
      <c r="J89" s="56"/>
      <c r="K89" s="56"/>
      <c r="L89" s="57"/>
      <c r="M89" s="57"/>
      <c r="N89" s="58"/>
      <c r="O89" s="2"/>
    </row>
    <row r="90" spans="1:15" x14ac:dyDescent="0.3">
      <c r="A90" s="27"/>
      <c r="B90" s="49" t="str">
        <f>IF(I90&lt;&gt;"",1+MAX(A$1:$B89),"")</f>
        <v/>
      </c>
      <c r="C90" s="51"/>
      <c r="D90" s="51"/>
      <c r="E90" s="146" t="s">
        <v>115</v>
      </c>
      <c r="F90" s="129"/>
      <c r="G90" s="54"/>
      <c r="H90" s="55"/>
      <c r="I90" s="53"/>
      <c r="J90" s="56"/>
      <c r="K90" s="56"/>
      <c r="L90" s="57"/>
      <c r="M90" s="57"/>
      <c r="N90" s="58"/>
      <c r="O90" s="2"/>
    </row>
    <row r="91" spans="1:15" ht="78" x14ac:dyDescent="0.3">
      <c r="A91" s="27"/>
      <c r="B91" s="49">
        <f>IF(I91&lt;&gt;"",1+MAX(A$1:$B90),"")</f>
        <v>53</v>
      </c>
      <c r="C91" s="51" t="s">
        <v>141</v>
      </c>
      <c r="D91" s="51"/>
      <c r="E91" s="145" t="s">
        <v>116</v>
      </c>
      <c r="F91" s="86">
        <v>10</v>
      </c>
      <c r="G91" s="54">
        <v>0</v>
      </c>
      <c r="H91" s="55">
        <f t="shared" ref="H91" si="62">F91*(1+G91)</f>
        <v>10</v>
      </c>
      <c r="I91" s="53" t="s">
        <v>28</v>
      </c>
      <c r="J91" s="56">
        <v>100</v>
      </c>
      <c r="K91" s="56">
        <v>165</v>
      </c>
      <c r="L91" s="57">
        <f t="shared" ref="L91" si="63">IF(I91&lt;&gt;"",H91*J91,"")</f>
        <v>1000</v>
      </c>
      <c r="M91" s="57">
        <f t="shared" ref="M91" si="64">IF(I91&lt;&gt;"",H91*K91,"")</f>
        <v>1650</v>
      </c>
      <c r="N91" s="58">
        <f t="shared" ref="N91" si="65">IF(I91&lt;&gt;"",L91+M91,"")</f>
        <v>2650</v>
      </c>
      <c r="O91" s="2"/>
    </row>
    <row r="92" spans="1:15" x14ac:dyDescent="0.3">
      <c r="A92" s="27"/>
      <c r="B92" s="49" t="str">
        <f>IF(I92&lt;&gt;"",1+MAX(A$1:$B91),"")</f>
        <v/>
      </c>
      <c r="C92" s="51"/>
      <c r="D92" s="51"/>
      <c r="E92" s="144"/>
      <c r="F92" s="129"/>
      <c r="G92" s="54"/>
      <c r="H92" s="55"/>
      <c r="I92" s="53"/>
      <c r="J92" s="56"/>
      <c r="K92" s="56"/>
      <c r="L92" s="57"/>
      <c r="M92" s="57"/>
      <c r="N92" s="58"/>
      <c r="O92" s="2"/>
    </row>
    <row r="93" spans="1:15" x14ac:dyDescent="0.3">
      <c r="A93" s="27"/>
      <c r="B93" s="49" t="str">
        <f>IF(I93&lt;&gt;"",1+MAX(A$1:$B92),"")</f>
        <v/>
      </c>
      <c r="C93" s="51"/>
      <c r="D93" s="51"/>
      <c r="E93" s="146" t="s">
        <v>103</v>
      </c>
      <c r="F93" s="129"/>
      <c r="G93" s="54"/>
      <c r="H93" s="55"/>
      <c r="I93" s="53"/>
      <c r="J93" s="56"/>
      <c r="K93" s="56"/>
      <c r="L93" s="57"/>
      <c r="M93" s="57"/>
      <c r="N93" s="58"/>
      <c r="O93" s="2"/>
    </row>
    <row r="94" spans="1:15" x14ac:dyDescent="0.3">
      <c r="A94" s="27"/>
      <c r="B94" s="49">
        <f>IF(I94&lt;&gt;"",1+MAX(A$1:$B93),"")</f>
        <v>54</v>
      </c>
      <c r="C94" s="81" t="s">
        <v>140</v>
      </c>
      <c r="D94" s="51"/>
      <c r="E94" s="144" t="s">
        <v>111</v>
      </c>
      <c r="F94" s="86">
        <f>305.03*6.6</f>
        <v>2013.1979999999996</v>
      </c>
      <c r="G94" s="54">
        <v>0.1</v>
      </c>
      <c r="H94" s="55">
        <f t="shared" ref="H94:H96" si="66">F94*(1+G94)</f>
        <v>2214.5177999999996</v>
      </c>
      <c r="I94" s="53" t="s">
        <v>113</v>
      </c>
      <c r="J94" s="56">
        <v>1.25</v>
      </c>
      <c r="K94" s="56">
        <v>1.35</v>
      </c>
      <c r="L94" s="57">
        <f t="shared" ref="L94:L96" si="67">IF(I94&lt;&gt;"",H94*J94,"")</f>
        <v>2768.1472499999995</v>
      </c>
      <c r="M94" s="57">
        <f t="shared" ref="M94:M96" si="68">IF(I94&lt;&gt;"",H94*K94,"")</f>
        <v>2989.5990299999999</v>
      </c>
      <c r="N94" s="58">
        <f t="shared" ref="N94:N96" si="69">IF(I94&lt;&gt;"",L94+M94,"")</f>
        <v>5757.7462799999994</v>
      </c>
      <c r="O94" s="2"/>
    </row>
    <row r="95" spans="1:15" x14ac:dyDescent="0.3">
      <c r="A95" s="27"/>
      <c r="B95" s="49">
        <f>IF(I95&lt;&gt;"",1+MAX(A$1:$B94),"")</f>
        <v>55</v>
      </c>
      <c r="C95" s="81" t="s">
        <v>140</v>
      </c>
      <c r="D95" s="51"/>
      <c r="E95" s="144" t="s">
        <v>104</v>
      </c>
      <c r="F95" s="86">
        <f>24.13*6.6</f>
        <v>159.25799999999998</v>
      </c>
      <c r="G95" s="54">
        <v>0.1</v>
      </c>
      <c r="H95" s="55">
        <f t="shared" si="66"/>
        <v>175.18379999999999</v>
      </c>
      <c r="I95" s="53" t="s">
        <v>113</v>
      </c>
      <c r="J95" s="56">
        <v>1.25</v>
      </c>
      <c r="K95" s="56">
        <v>1.35</v>
      </c>
      <c r="L95" s="57">
        <f t="shared" si="67"/>
        <v>218.97975</v>
      </c>
      <c r="M95" s="57">
        <f t="shared" si="68"/>
        <v>236.49813</v>
      </c>
      <c r="N95" s="58">
        <f t="shared" si="69"/>
        <v>455.47788000000003</v>
      </c>
      <c r="O95" s="2"/>
    </row>
    <row r="96" spans="1:15" x14ac:dyDescent="0.3">
      <c r="A96" s="27"/>
      <c r="B96" s="49">
        <f>IF(I96&lt;&gt;"",1+MAX(A$1:$B95),"")</f>
        <v>56</v>
      </c>
      <c r="C96" s="81" t="s">
        <v>140</v>
      </c>
      <c r="D96" s="51"/>
      <c r="E96" s="144" t="s">
        <v>114</v>
      </c>
      <c r="F96" s="86">
        <f>19.44*14.9</f>
        <v>289.65600000000001</v>
      </c>
      <c r="G96" s="54">
        <v>0.1</v>
      </c>
      <c r="H96" s="55">
        <f t="shared" si="66"/>
        <v>318.62160000000006</v>
      </c>
      <c r="I96" s="53" t="s">
        <v>113</v>
      </c>
      <c r="J96" s="56">
        <v>1.25</v>
      </c>
      <c r="K96" s="56">
        <v>1.35</v>
      </c>
      <c r="L96" s="57">
        <f t="shared" si="67"/>
        <v>398.27700000000004</v>
      </c>
      <c r="M96" s="57">
        <f t="shared" si="68"/>
        <v>430.13916000000012</v>
      </c>
      <c r="N96" s="58">
        <f t="shared" si="69"/>
        <v>828.41616000000022</v>
      </c>
      <c r="O96" s="2"/>
    </row>
    <row r="97" spans="1:30" x14ac:dyDescent="0.3">
      <c r="A97" s="27"/>
      <c r="B97" s="49" t="str">
        <f>IF(I97&lt;&gt;"",1+MAX(A$1:$B96),"")</f>
        <v/>
      </c>
      <c r="C97" s="51"/>
      <c r="D97" s="51"/>
      <c r="E97" s="137"/>
      <c r="F97" s="129"/>
      <c r="G97" s="54"/>
      <c r="H97" s="55"/>
      <c r="I97" s="53"/>
      <c r="J97" s="56"/>
      <c r="K97" s="56"/>
      <c r="L97" s="57"/>
      <c r="M97" s="57"/>
      <c r="N97" s="58"/>
      <c r="O97" s="2"/>
    </row>
    <row r="98" spans="1:30" x14ac:dyDescent="0.3">
      <c r="A98" s="27"/>
      <c r="B98" s="49" t="str">
        <f>IF(I98&lt;&gt;"",1+MAX(A$1:$B97),"")</f>
        <v/>
      </c>
      <c r="C98" s="51"/>
      <c r="D98" s="51"/>
      <c r="E98" s="147" t="s">
        <v>105</v>
      </c>
      <c r="F98" s="129"/>
      <c r="G98" s="54"/>
      <c r="H98" s="55"/>
      <c r="I98" s="53"/>
      <c r="J98" s="56"/>
      <c r="K98" s="56"/>
      <c r="L98" s="57"/>
      <c r="M98" s="57"/>
      <c r="N98" s="58"/>
      <c r="O98" s="2"/>
    </row>
    <row r="99" spans="1:30" ht="31.2" x14ac:dyDescent="0.3">
      <c r="A99" s="27"/>
      <c r="B99" s="49">
        <f>IF(I99&lt;&gt;"",1+MAX(A$1:$B98),"")</f>
        <v>57</v>
      </c>
      <c r="C99" s="81" t="s">
        <v>140</v>
      </c>
      <c r="D99" s="51"/>
      <c r="E99" s="145" t="s">
        <v>112</v>
      </c>
      <c r="F99" s="86">
        <v>550.57000000000005</v>
      </c>
      <c r="G99" s="61">
        <v>0.1</v>
      </c>
      <c r="H99" s="62">
        <f t="shared" ref="H99" si="70">(1+G99)*F99</f>
        <v>605.62700000000007</v>
      </c>
      <c r="I99" s="80" t="s">
        <v>49</v>
      </c>
      <c r="J99" s="56">
        <v>2.25</v>
      </c>
      <c r="K99" s="56">
        <v>1.75</v>
      </c>
      <c r="L99" s="57">
        <f t="shared" ref="L99" si="71">IF(I99&lt;&gt;"",H99*J99,"")</f>
        <v>1362.6607500000002</v>
      </c>
      <c r="M99" s="57">
        <f t="shared" ref="M99" si="72">IF(I99&lt;&gt;"",H99*K99,"")</f>
        <v>1059.84725</v>
      </c>
      <c r="N99" s="58">
        <f t="shared" ref="N99" si="73">IF(I99&lt;&gt;"",L99+M99,"")</f>
        <v>2422.5080000000003</v>
      </c>
      <c r="O99" s="2"/>
    </row>
    <row r="100" spans="1:30" x14ac:dyDescent="0.3">
      <c r="A100" s="27"/>
      <c r="B100" s="49" t="str">
        <f>IF(I100&lt;&gt;"",1+MAX(A$1:$B99),"")</f>
        <v/>
      </c>
      <c r="C100" s="51"/>
      <c r="D100" s="51"/>
      <c r="E100" s="137"/>
      <c r="F100" s="129"/>
      <c r="G100" s="54"/>
      <c r="H100" s="55"/>
      <c r="I100" s="53"/>
      <c r="J100" s="56"/>
      <c r="K100" s="56"/>
      <c r="L100" s="57"/>
      <c r="M100" s="57"/>
      <c r="N100" s="58"/>
      <c r="O100" s="2"/>
    </row>
    <row r="101" spans="1:30" x14ac:dyDescent="0.3">
      <c r="A101" s="27"/>
      <c r="B101" s="49" t="str">
        <f>IF(I101&lt;&gt;"",1+MAX(A$1:$B100),"")</f>
        <v/>
      </c>
      <c r="C101" s="51"/>
      <c r="D101" s="73"/>
      <c r="E101" s="74" t="s">
        <v>106</v>
      </c>
      <c r="F101" s="129"/>
      <c r="G101" s="54"/>
      <c r="H101" s="55"/>
      <c r="I101" s="53"/>
      <c r="J101" s="56"/>
      <c r="K101" s="56"/>
      <c r="L101" s="57"/>
      <c r="M101" s="57"/>
      <c r="N101" s="58"/>
      <c r="O101" s="2"/>
    </row>
    <row r="102" spans="1:30" x14ac:dyDescent="0.3">
      <c r="A102" s="27"/>
      <c r="B102" s="49">
        <f>IF(I102&lt;&gt;"",1+MAX(A$1:$B101),"")</f>
        <v>58</v>
      </c>
      <c r="C102" s="81" t="s">
        <v>140</v>
      </c>
      <c r="D102" s="51"/>
      <c r="E102" s="144" t="s">
        <v>107</v>
      </c>
      <c r="F102" s="86">
        <v>98.72</v>
      </c>
      <c r="G102" s="61">
        <v>0.1</v>
      </c>
      <c r="H102" s="62">
        <f t="shared" ref="H102:H106" si="74">(1+G102)*F102</f>
        <v>108.59200000000001</v>
      </c>
      <c r="I102" s="80" t="s">
        <v>50</v>
      </c>
      <c r="J102" s="56">
        <v>2.1</v>
      </c>
      <c r="K102" s="56">
        <v>3.4</v>
      </c>
      <c r="L102" s="57">
        <f t="shared" ref="L102:L106" si="75">IF(I102&lt;&gt;"",H102*J102,"")</f>
        <v>228.04320000000004</v>
      </c>
      <c r="M102" s="57">
        <f t="shared" ref="M102:M106" si="76">IF(I102&lt;&gt;"",H102*K102,"")</f>
        <v>369.21280000000002</v>
      </c>
      <c r="N102" s="58">
        <f t="shared" ref="N102:N106" si="77">IF(I102&lt;&gt;"",L102+M102,"")</f>
        <v>597.25600000000009</v>
      </c>
      <c r="O102" s="2"/>
    </row>
    <row r="103" spans="1:30" x14ac:dyDescent="0.3">
      <c r="A103" s="27"/>
      <c r="B103" s="49">
        <f>IF(I103&lt;&gt;"",1+MAX(A$1:$B102),"")</f>
        <v>59</v>
      </c>
      <c r="C103" s="81" t="s">
        <v>140</v>
      </c>
      <c r="D103" s="51"/>
      <c r="E103" s="144" t="s">
        <v>108</v>
      </c>
      <c r="F103" s="86">
        <v>624.01</v>
      </c>
      <c r="G103" s="61">
        <v>0.1</v>
      </c>
      <c r="H103" s="62">
        <f t="shared" si="74"/>
        <v>686.41100000000006</v>
      </c>
      <c r="I103" s="80" t="s">
        <v>50</v>
      </c>
      <c r="J103" s="56">
        <v>2.1</v>
      </c>
      <c r="K103" s="56">
        <v>3.4</v>
      </c>
      <c r="L103" s="57">
        <f t="shared" si="75"/>
        <v>1441.4631000000002</v>
      </c>
      <c r="M103" s="57">
        <f t="shared" si="76"/>
        <v>2333.7973999999999</v>
      </c>
      <c r="N103" s="58">
        <f t="shared" si="77"/>
        <v>3775.2605000000003</v>
      </c>
      <c r="O103" s="2"/>
    </row>
    <row r="104" spans="1:30" x14ac:dyDescent="0.3">
      <c r="A104" s="27"/>
      <c r="B104" s="49">
        <f>IF(I104&lt;&gt;"",1+MAX(A$1:$B103),"")</f>
        <v>60</v>
      </c>
      <c r="C104" s="81" t="s">
        <v>140</v>
      </c>
      <c r="D104" s="51"/>
      <c r="E104" s="144" t="s">
        <v>109</v>
      </c>
      <c r="F104" s="86">
        <v>1354.27</v>
      </c>
      <c r="G104" s="61">
        <v>0.1</v>
      </c>
      <c r="H104" s="62">
        <f t="shared" si="74"/>
        <v>1489.6970000000001</v>
      </c>
      <c r="I104" s="80" t="s">
        <v>50</v>
      </c>
      <c r="J104" s="56">
        <v>2.1</v>
      </c>
      <c r="K104" s="56">
        <v>3.4</v>
      </c>
      <c r="L104" s="57">
        <f t="shared" si="75"/>
        <v>3128.3637000000003</v>
      </c>
      <c r="M104" s="57">
        <f t="shared" si="76"/>
        <v>5064.9697999999999</v>
      </c>
      <c r="N104" s="58">
        <f t="shared" si="77"/>
        <v>8193.3335000000006</v>
      </c>
      <c r="O104" s="2"/>
    </row>
    <row r="105" spans="1:30" x14ac:dyDescent="0.3">
      <c r="A105" s="27"/>
      <c r="B105" s="49">
        <f>IF(I105&lt;&gt;"",1+MAX(A$1:$B104),"")</f>
        <v>61</v>
      </c>
      <c r="C105" s="81" t="s">
        <v>140</v>
      </c>
      <c r="D105" s="51"/>
      <c r="E105" s="144" t="s">
        <v>110</v>
      </c>
      <c r="F105" s="86">
        <v>618.41</v>
      </c>
      <c r="G105" s="61">
        <v>0.1</v>
      </c>
      <c r="H105" s="62">
        <f t="shared" si="74"/>
        <v>680.25099999999998</v>
      </c>
      <c r="I105" s="80" t="s">
        <v>50</v>
      </c>
      <c r="J105" s="56">
        <v>2.1</v>
      </c>
      <c r="K105" s="56">
        <v>3.4</v>
      </c>
      <c r="L105" s="57">
        <f t="shared" si="75"/>
        <v>1428.5271</v>
      </c>
      <c r="M105" s="57">
        <f t="shared" si="76"/>
        <v>2312.8534</v>
      </c>
      <c r="N105" s="58">
        <f t="shared" si="77"/>
        <v>3741.3805000000002</v>
      </c>
      <c r="O105" s="2"/>
    </row>
    <row r="106" spans="1:30" x14ac:dyDescent="0.3">
      <c r="A106" s="27"/>
      <c r="B106" s="49">
        <f>IF(I106&lt;&gt;"",1+MAX(A$1:$B105),"")</f>
        <v>62</v>
      </c>
      <c r="C106" s="50" t="s">
        <v>140</v>
      </c>
      <c r="D106" s="78"/>
      <c r="E106" s="139" t="s">
        <v>283</v>
      </c>
      <c r="F106" s="138">
        <v>2706.45</v>
      </c>
      <c r="G106" s="54">
        <v>0.1</v>
      </c>
      <c r="H106" s="55">
        <f t="shared" si="74"/>
        <v>2977.0950000000003</v>
      </c>
      <c r="I106" s="130" t="s">
        <v>50</v>
      </c>
      <c r="J106" s="56">
        <v>1.35</v>
      </c>
      <c r="K106" s="56">
        <v>2.4</v>
      </c>
      <c r="L106" s="57">
        <f t="shared" si="75"/>
        <v>4019.0782500000005</v>
      </c>
      <c r="M106" s="57">
        <f t="shared" si="76"/>
        <v>7145.0280000000002</v>
      </c>
      <c r="N106" s="58">
        <f t="shared" si="77"/>
        <v>11164.106250000001</v>
      </c>
      <c r="O106" s="2"/>
    </row>
    <row r="107" spans="1:30" x14ac:dyDescent="0.3">
      <c r="A107" s="27"/>
      <c r="B107" s="49" t="str">
        <f>IF(I107&lt;&gt;"",1+MAX(A$1:$B106),"")</f>
        <v/>
      </c>
      <c r="C107" s="51"/>
      <c r="D107" s="51"/>
      <c r="E107" s="52"/>
      <c r="F107" s="55"/>
      <c r="G107" s="61"/>
      <c r="H107" s="62"/>
      <c r="I107" s="53"/>
      <c r="J107" s="56"/>
      <c r="K107" s="56"/>
      <c r="L107" s="57"/>
      <c r="M107" s="57"/>
      <c r="N107" s="58"/>
      <c r="O107" s="2"/>
    </row>
    <row r="108" spans="1:30" x14ac:dyDescent="0.3">
      <c r="A108" s="18"/>
      <c r="B108" s="49" t="str">
        <f>IF(I108&lt;&gt;"",1+MAX(A$1:$B107),"")</f>
        <v/>
      </c>
      <c r="C108" s="50"/>
      <c r="D108" s="53"/>
      <c r="E108" s="63" t="s">
        <v>2</v>
      </c>
      <c r="F108" s="59"/>
      <c r="G108" s="59"/>
      <c r="H108" s="55"/>
      <c r="I108" s="59"/>
      <c r="J108" s="79" t="s">
        <v>27</v>
      </c>
      <c r="K108" s="79" t="s">
        <v>27</v>
      </c>
      <c r="L108" s="66">
        <f>SUM(L79:L107)</f>
        <v>33235.845399999998</v>
      </c>
      <c r="M108" s="66">
        <f>SUM(M79:M107)</f>
        <v>46013.02607</v>
      </c>
      <c r="N108" s="66">
        <f>SUM(N79:N107)</f>
        <v>79248.871470000013</v>
      </c>
      <c r="O108" s="2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x14ac:dyDescent="0.3">
      <c r="A109" s="27"/>
      <c r="B109" s="49" t="str">
        <f>IF(I109&lt;&gt;"",1+MAX(A$1:$B108),"")</f>
        <v/>
      </c>
      <c r="C109" s="67"/>
      <c r="D109" s="68">
        <v>6</v>
      </c>
      <c r="E109" s="69" t="s">
        <v>41</v>
      </c>
      <c r="F109" s="68"/>
      <c r="G109" s="68"/>
      <c r="H109" s="68"/>
      <c r="I109" s="68"/>
      <c r="J109" s="70" t="s">
        <v>27</v>
      </c>
      <c r="K109" s="70" t="s">
        <v>27</v>
      </c>
      <c r="L109" s="68"/>
      <c r="M109" s="68"/>
      <c r="N109" s="71"/>
      <c r="O109" s="2"/>
    </row>
    <row r="110" spans="1:30" x14ac:dyDescent="0.3">
      <c r="A110" s="27"/>
      <c r="B110" s="49" t="str">
        <f>IF(I110&lt;&gt;"",1+MAX(A$1:$B109),"")</f>
        <v/>
      </c>
      <c r="C110" s="81"/>
      <c r="D110" s="73"/>
      <c r="E110" s="74" t="s">
        <v>194</v>
      </c>
      <c r="F110" s="131"/>
      <c r="G110" s="54"/>
      <c r="H110" s="55"/>
      <c r="I110" s="53"/>
      <c r="J110" s="56"/>
      <c r="K110" s="56"/>
      <c r="L110" s="57"/>
      <c r="M110" s="57"/>
      <c r="N110" s="58"/>
      <c r="O110" s="2"/>
    </row>
    <row r="111" spans="1:30" ht="93.6" x14ac:dyDescent="0.3">
      <c r="A111" s="27"/>
      <c r="B111" s="49">
        <f>IF(I111&lt;&gt;"",1+MAX(A$1:$B110),"")</f>
        <v>63</v>
      </c>
      <c r="C111" s="81" t="s">
        <v>243</v>
      </c>
      <c r="D111" s="81"/>
      <c r="E111" s="145" t="s">
        <v>291</v>
      </c>
      <c r="F111" s="86">
        <v>24.48</v>
      </c>
      <c r="G111" s="54">
        <v>0.1</v>
      </c>
      <c r="H111" s="55">
        <f t="shared" ref="H111" si="78">F111*(1+G111)</f>
        <v>26.928000000000004</v>
      </c>
      <c r="I111" s="53" t="s">
        <v>49</v>
      </c>
      <c r="J111" s="56">
        <v>25</v>
      </c>
      <c r="K111" s="56">
        <v>65</v>
      </c>
      <c r="L111" s="57">
        <f t="shared" ref="L111" si="79">IF(I111&lt;&gt;"",H111*J111,"")</f>
        <v>673.20000000000016</v>
      </c>
      <c r="M111" s="57">
        <f t="shared" ref="M111" si="80">IF(I111&lt;&gt;"",H111*K111,"")</f>
        <v>1750.3200000000004</v>
      </c>
      <c r="N111" s="58">
        <f t="shared" ref="N111" si="81">IF(I111&lt;&gt;"",L111+M111,"")</f>
        <v>2423.5200000000004</v>
      </c>
      <c r="O111" s="2"/>
    </row>
    <row r="112" spans="1:30" x14ac:dyDescent="0.3">
      <c r="A112" s="27"/>
      <c r="B112" s="49" t="str">
        <f>IF(I112&lt;&gt;"",1+MAX(A$1:$B111),"")</f>
        <v/>
      </c>
      <c r="C112" s="51"/>
      <c r="D112" s="51"/>
      <c r="E112" s="52"/>
      <c r="F112" s="55"/>
      <c r="G112" s="61"/>
      <c r="H112" s="62"/>
      <c r="I112" s="53"/>
      <c r="J112" s="56" t="s">
        <v>27</v>
      </c>
      <c r="K112" s="56" t="s">
        <v>27</v>
      </c>
      <c r="L112" s="57" t="str">
        <f t="shared" ref="L112" si="82">IF(I112&lt;&gt;"",H112*J112,"")</f>
        <v/>
      </c>
      <c r="M112" s="57" t="str">
        <f t="shared" ref="M112" si="83">IF(I112&lt;&gt;"",H112*K112,"")</f>
        <v/>
      </c>
      <c r="N112" s="58" t="str">
        <f t="shared" ref="N112" si="84">IF(I112&lt;&gt;"",L112+M112,"")</f>
        <v/>
      </c>
      <c r="O112" s="2"/>
    </row>
    <row r="113" spans="1:30" x14ac:dyDescent="0.3">
      <c r="A113" s="27"/>
      <c r="B113" s="49" t="str">
        <f>IF(I113&lt;&gt;"",1+MAX(A$1:$B112),"")</f>
        <v/>
      </c>
      <c r="C113" s="51"/>
      <c r="D113" s="73"/>
      <c r="E113" s="74" t="s">
        <v>219</v>
      </c>
      <c r="F113" s="55"/>
      <c r="G113" s="61"/>
      <c r="H113" s="62"/>
      <c r="I113" s="53"/>
      <c r="J113" s="56"/>
      <c r="K113" s="56"/>
      <c r="L113" s="57"/>
      <c r="M113" s="57"/>
      <c r="N113" s="58"/>
      <c r="O113" s="2"/>
    </row>
    <row r="114" spans="1:30" ht="78" x14ac:dyDescent="0.3">
      <c r="A114" s="27"/>
      <c r="B114" s="49">
        <f>IF(I114&lt;&gt;"",1+MAX(A$1:$B113),"")</f>
        <v>64</v>
      </c>
      <c r="C114" s="81" t="s">
        <v>243</v>
      </c>
      <c r="D114" s="51"/>
      <c r="E114" s="52" t="s">
        <v>292</v>
      </c>
      <c r="F114" s="86">
        <v>26</v>
      </c>
      <c r="G114" s="54">
        <v>0.1</v>
      </c>
      <c r="H114" s="55">
        <f t="shared" ref="H114" si="85">F114*(1+G114)</f>
        <v>28.6</v>
      </c>
      <c r="I114" s="53" t="s">
        <v>50</v>
      </c>
      <c r="J114" s="56">
        <v>12</v>
      </c>
      <c r="K114" s="56">
        <v>38</v>
      </c>
      <c r="L114" s="57">
        <f t="shared" ref="L114" si="86">IF(I114&lt;&gt;"",H114*J114,"")</f>
        <v>343.20000000000005</v>
      </c>
      <c r="M114" s="57">
        <f t="shared" ref="M114" si="87">IF(I114&lt;&gt;"",H114*K114,"")</f>
        <v>1086.8</v>
      </c>
      <c r="N114" s="58">
        <f t="shared" ref="N114" si="88">IF(I114&lt;&gt;"",L114+M114,"")</f>
        <v>1430</v>
      </c>
      <c r="O114" s="2"/>
    </row>
    <row r="115" spans="1:30" x14ac:dyDescent="0.3">
      <c r="A115" s="27"/>
      <c r="B115" s="49" t="str">
        <f>IF(I115&lt;&gt;"",1+MAX(A$1:$B114),"")</f>
        <v/>
      </c>
      <c r="C115" s="51"/>
      <c r="D115" s="51"/>
      <c r="E115" s="52"/>
      <c r="F115" s="55"/>
      <c r="G115" s="61"/>
      <c r="H115" s="62"/>
      <c r="I115" s="53"/>
      <c r="J115" s="56"/>
      <c r="K115" s="56"/>
      <c r="L115" s="57"/>
      <c r="M115" s="57"/>
      <c r="N115" s="58"/>
      <c r="O115" s="2"/>
    </row>
    <row r="116" spans="1:30" x14ac:dyDescent="0.3">
      <c r="A116" s="18"/>
      <c r="B116" s="49" t="str">
        <f>IF(I116&lt;&gt;"",1+MAX(A$1:$B115),"")</f>
        <v/>
      </c>
      <c r="C116" s="50"/>
      <c r="D116" s="53"/>
      <c r="E116" s="63" t="s">
        <v>2</v>
      </c>
      <c r="F116" s="59"/>
      <c r="G116" s="59"/>
      <c r="H116" s="55"/>
      <c r="I116" s="59"/>
      <c r="J116" s="79" t="s">
        <v>27</v>
      </c>
      <c r="K116" s="79" t="s">
        <v>27</v>
      </c>
      <c r="L116" s="66">
        <f>SUM(L110:L115)</f>
        <v>1016.4000000000002</v>
      </c>
      <c r="M116" s="66">
        <f>SUM(M110:M115)</f>
        <v>2837.1200000000003</v>
      </c>
      <c r="N116" s="66">
        <f>SUM(N110:N115)</f>
        <v>3853.5200000000004</v>
      </c>
      <c r="O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3">
      <c r="A117" s="27"/>
      <c r="B117" s="49" t="str">
        <f>IF(I117&lt;&gt;"",1+MAX(A$1:$B116),"")</f>
        <v/>
      </c>
      <c r="C117" s="67"/>
      <c r="D117" s="68">
        <v>7</v>
      </c>
      <c r="E117" s="69" t="s">
        <v>68</v>
      </c>
      <c r="F117" s="68"/>
      <c r="G117" s="68"/>
      <c r="H117" s="68"/>
      <c r="I117" s="68"/>
      <c r="J117" s="70" t="s">
        <v>27</v>
      </c>
      <c r="K117" s="70" t="s">
        <v>27</v>
      </c>
      <c r="L117" s="68"/>
      <c r="M117" s="68"/>
      <c r="N117" s="71"/>
      <c r="O117" s="2"/>
    </row>
    <row r="118" spans="1:30" x14ac:dyDescent="0.3">
      <c r="A118" s="27"/>
      <c r="B118" s="49" t="str">
        <f>IF(I118&lt;&gt;"",1+MAX(A$1:$B117),"")</f>
        <v/>
      </c>
      <c r="C118" s="81"/>
      <c r="D118" s="73"/>
      <c r="E118" s="74" t="s">
        <v>187</v>
      </c>
      <c r="F118" s="131"/>
      <c r="G118" s="54"/>
      <c r="H118" s="55"/>
      <c r="I118" s="53"/>
      <c r="J118" s="56"/>
      <c r="K118" s="56"/>
      <c r="L118" s="57"/>
      <c r="M118" s="57"/>
      <c r="N118" s="58"/>
      <c r="O118" s="2"/>
    </row>
    <row r="119" spans="1:30" x14ac:dyDescent="0.3">
      <c r="A119" s="27"/>
      <c r="B119" s="49">
        <f>IF(I119&lt;&gt;"",1+MAX(A$1:$B118),"")</f>
        <v>65</v>
      </c>
      <c r="C119" s="81" t="s">
        <v>192</v>
      </c>
      <c r="D119" s="81"/>
      <c r="E119" s="136" t="s">
        <v>188</v>
      </c>
      <c r="F119" s="129">
        <f>2771</f>
        <v>2771</v>
      </c>
      <c r="G119" s="61">
        <v>0.1</v>
      </c>
      <c r="H119" s="62">
        <f t="shared" ref="H119:H123" si="89">(1+G119)*F119</f>
        <v>3048.1000000000004</v>
      </c>
      <c r="I119" s="80" t="s">
        <v>50</v>
      </c>
      <c r="J119" s="56">
        <v>2.25</v>
      </c>
      <c r="K119" s="56">
        <v>2.1</v>
      </c>
      <c r="L119" s="57">
        <f t="shared" ref="L119:L123" si="90">IF(I119&lt;&gt;"",H119*J119,"")</f>
        <v>6858.2250000000004</v>
      </c>
      <c r="M119" s="57">
        <f t="shared" ref="M119:M123" si="91">IF(I119&lt;&gt;"",H119*K119,"")</f>
        <v>6401.0100000000011</v>
      </c>
      <c r="N119" s="58">
        <f t="shared" ref="N119:N123" si="92">IF(I119&lt;&gt;"",L119+M119,"")</f>
        <v>13259.235000000001</v>
      </c>
      <c r="O119" s="2"/>
    </row>
    <row r="120" spans="1:30" x14ac:dyDescent="0.3">
      <c r="A120" s="27"/>
      <c r="B120" s="49">
        <f>IF(I120&lt;&gt;"",1+MAX(A$1:$B119),"")</f>
        <v>66</v>
      </c>
      <c r="C120" s="81" t="s">
        <v>193</v>
      </c>
      <c r="D120" s="81"/>
      <c r="E120" s="136" t="s">
        <v>190</v>
      </c>
      <c r="F120" s="129">
        <f>2771</f>
        <v>2771</v>
      </c>
      <c r="G120" s="61">
        <v>0.1</v>
      </c>
      <c r="H120" s="62">
        <f t="shared" si="89"/>
        <v>3048.1000000000004</v>
      </c>
      <c r="I120" s="80" t="s">
        <v>50</v>
      </c>
      <c r="J120" s="56">
        <v>0.65</v>
      </c>
      <c r="K120" s="56">
        <v>0.95</v>
      </c>
      <c r="L120" s="57">
        <f t="shared" si="90"/>
        <v>1981.2650000000003</v>
      </c>
      <c r="M120" s="57">
        <f t="shared" si="91"/>
        <v>2895.6950000000002</v>
      </c>
      <c r="N120" s="58">
        <f t="shared" si="92"/>
        <v>4876.9600000000009</v>
      </c>
      <c r="O120" s="2"/>
    </row>
    <row r="121" spans="1:30" x14ac:dyDescent="0.3">
      <c r="A121" s="27"/>
      <c r="B121" s="49">
        <f>IF(I121&lt;&gt;"",1+MAX(A$1:$B120),"")</f>
        <v>67</v>
      </c>
      <c r="C121" s="81" t="s">
        <v>193</v>
      </c>
      <c r="D121" s="81"/>
      <c r="E121" s="136" t="s">
        <v>189</v>
      </c>
      <c r="F121" s="129">
        <f>2771</f>
        <v>2771</v>
      </c>
      <c r="G121" s="61">
        <v>0.1</v>
      </c>
      <c r="H121" s="62">
        <f t="shared" si="89"/>
        <v>3048.1000000000004</v>
      </c>
      <c r="I121" s="80" t="s">
        <v>50</v>
      </c>
      <c r="J121" s="56">
        <v>0.85</v>
      </c>
      <c r="K121" s="56">
        <v>2.4</v>
      </c>
      <c r="L121" s="57">
        <f t="shared" si="90"/>
        <v>2590.8850000000002</v>
      </c>
      <c r="M121" s="57">
        <f t="shared" si="91"/>
        <v>7315.4400000000005</v>
      </c>
      <c r="N121" s="58">
        <f t="shared" si="92"/>
        <v>9906.3250000000007</v>
      </c>
      <c r="O121" s="2"/>
    </row>
    <row r="122" spans="1:30" ht="62.4" x14ac:dyDescent="0.3">
      <c r="A122" s="27"/>
      <c r="B122" s="49">
        <f>IF(I122&lt;&gt;"",1+MAX(A$1:$B121),"")</f>
        <v>68</v>
      </c>
      <c r="C122" s="81" t="s">
        <v>193</v>
      </c>
      <c r="D122" s="81"/>
      <c r="E122" s="137" t="s">
        <v>247</v>
      </c>
      <c r="F122" s="129">
        <f>2771</f>
        <v>2771</v>
      </c>
      <c r="G122" s="61">
        <v>0.1</v>
      </c>
      <c r="H122" s="62">
        <f t="shared" si="89"/>
        <v>3048.1000000000004</v>
      </c>
      <c r="I122" s="80" t="s">
        <v>50</v>
      </c>
      <c r="J122" s="56">
        <v>1.1000000000000001</v>
      </c>
      <c r="K122" s="56">
        <v>1.35</v>
      </c>
      <c r="L122" s="57">
        <f t="shared" si="90"/>
        <v>3352.9100000000008</v>
      </c>
      <c r="M122" s="57">
        <f t="shared" si="91"/>
        <v>4114.9350000000004</v>
      </c>
      <c r="N122" s="58">
        <f t="shared" si="92"/>
        <v>7467.8450000000012</v>
      </c>
      <c r="O122" s="2"/>
    </row>
    <row r="123" spans="1:30" x14ac:dyDescent="0.3">
      <c r="A123" s="27"/>
      <c r="B123" s="49">
        <f>IF(I123&lt;&gt;"",1+MAX(A$1:$B122),"")</f>
        <v>69</v>
      </c>
      <c r="C123" s="81" t="s">
        <v>192</v>
      </c>
      <c r="D123" s="81"/>
      <c r="E123" s="136" t="s">
        <v>191</v>
      </c>
      <c r="F123" s="129">
        <v>71</v>
      </c>
      <c r="G123" s="61">
        <v>0.1</v>
      </c>
      <c r="H123" s="62">
        <f t="shared" si="89"/>
        <v>78.100000000000009</v>
      </c>
      <c r="I123" s="80" t="s">
        <v>50</v>
      </c>
      <c r="J123" s="56">
        <v>1</v>
      </c>
      <c r="K123" s="56">
        <v>3.25</v>
      </c>
      <c r="L123" s="57">
        <f t="shared" si="90"/>
        <v>78.100000000000009</v>
      </c>
      <c r="M123" s="57">
        <f t="shared" si="91"/>
        <v>253.82500000000002</v>
      </c>
      <c r="N123" s="58">
        <f t="shared" si="92"/>
        <v>331.92500000000001</v>
      </c>
      <c r="O123" s="2"/>
    </row>
    <row r="124" spans="1:30" x14ac:dyDescent="0.3">
      <c r="A124" s="27"/>
      <c r="B124" s="49" t="str">
        <f>IF(I124&lt;&gt;"",1+MAX(A$1:$B123),"")</f>
        <v/>
      </c>
      <c r="C124" s="81"/>
      <c r="D124" s="81"/>
      <c r="E124" s="136"/>
      <c r="F124" s="129"/>
      <c r="G124" s="61"/>
      <c r="H124" s="62"/>
      <c r="I124" s="80"/>
      <c r="J124" s="56"/>
      <c r="K124" s="56"/>
      <c r="L124" s="57"/>
      <c r="M124" s="57"/>
      <c r="N124" s="58"/>
      <c r="O124" s="2"/>
    </row>
    <row r="125" spans="1:30" x14ac:dyDescent="0.3">
      <c r="A125" s="27"/>
      <c r="B125" s="49" t="str">
        <f>IF(I125&lt;&gt;"",1+MAX(A$1:$B124),"")</f>
        <v/>
      </c>
      <c r="C125" s="81"/>
      <c r="D125" s="73"/>
      <c r="E125" s="74" t="s">
        <v>258</v>
      </c>
      <c r="F125" s="129"/>
      <c r="G125" s="54"/>
      <c r="H125" s="55"/>
      <c r="I125" s="53"/>
      <c r="J125" s="56"/>
      <c r="K125" s="56"/>
      <c r="L125" s="153"/>
      <c r="M125" s="153"/>
      <c r="N125" s="58"/>
      <c r="O125" s="2"/>
    </row>
    <row r="126" spans="1:30" x14ac:dyDescent="0.3">
      <c r="A126" s="27"/>
      <c r="B126" s="49">
        <f>IF(I126&lt;&gt;"",1+MAX(A$1:$B125),"")</f>
        <v>70</v>
      </c>
      <c r="C126" s="81" t="s">
        <v>259</v>
      </c>
      <c r="D126" s="81"/>
      <c r="E126" s="136" t="s">
        <v>293</v>
      </c>
      <c r="F126" s="129">
        <v>1224</v>
      </c>
      <c r="G126" s="61">
        <v>0.1</v>
      </c>
      <c r="H126" s="62">
        <f t="shared" ref="H126" si="93">(1+G126)*F126</f>
        <v>1346.4</v>
      </c>
      <c r="I126" s="80" t="s">
        <v>50</v>
      </c>
      <c r="J126" s="56">
        <v>9.5</v>
      </c>
      <c r="K126" s="56">
        <v>15.5</v>
      </c>
      <c r="L126" s="57">
        <f t="shared" ref="L126" si="94">IF(I126&lt;&gt;"",H126*J126,"")</f>
        <v>12790.800000000001</v>
      </c>
      <c r="M126" s="57">
        <f t="shared" ref="M126" si="95">IF(I126&lt;&gt;"",H126*K126,"")</f>
        <v>20869.2</v>
      </c>
      <c r="N126" s="58">
        <f t="shared" ref="N126" si="96">IF(I126&lt;&gt;"",L126+M126,"")</f>
        <v>33660</v>
      </c>
      <c r="O126" s="2"/>
    </row>
    <row r="127" spans="1:30" x14ac:dyDescent="0.3">
      <c r="A127" s="27"/>
      <c r="B127" s="49">
        <f>IF(I127&lt;&gt;"",1+MAX(A$1:$B126),"")</f>
        <v>71</v>
      </c>
      <c r="C127" s="81" t="s">
        <v>259</v>
      </c>
      <c r="D127" s="81"/>
      <c r="E127" s="136" t="s">
        <v>262</v>
      </c>
      <c r="F127" s="129">
        <v>2118</v>
      </c>
      <c r="G127" s="61">
        <v>0.1</v>
      </c>
      <c r="H127" s="62">
        <f t="shared" ref="H127" si="97">(1+G127)*F127</f>
        <v>2329.8000000000002</v>
      </c>
      <c r="I127" s="80" t="s">
        <v>50</v>
      </c>
      <c r="J127" s="56">
        <v>0.8</v>
      </c>
      <c r="K127" s="56">
        <v>0.9</v>
      </c>
      <c r="L127" s="57">
        <f t="shared" ref="L127" si="98">IF(I127&lt;&gt;"",H127*J127,"")</f>
        <v>1863.8400000000001</v>
      </c>
      <c r="M127" s="57">
        <f t="shared" ref="M127" si="99">IF(I127&lt;&gt;"",H127*K127,"")</f>
        <v>2096.8200000000002</v>
      </c>
      <c r="N127" s="58">
        <f t="shared" ref="N127" si="100">IF(I127&lt;&gt;"",L127+M127,"")</f>
        <v>3960.6600000000003</v>
      </c>
      <c r="O127" s="2"/>
    </row>
    <row r="128" spans="1:30" x14ac:dyDescent="0.3">
      <c r="A128" s="27"/>
      <c r="B128" s="49" t="str">
        <f>IF(I128&lt;&gt;"",1+MAX(A$1:$B127),"")</f>
        <v/>
      </c>
      <c r="C128" s="81"/>
      <c r="D128" s="81"/>
      <c r="E128" s="136"/>
      <c r="F128" s="129"/>
      <c r="G128" s="61"/>
      <c r="H128" s="62"/>
      <c r="I128" s="80"/>
      <c r="J128" s="56"/>
      <c r="K128" s="56"/>
      <c r="L128" s="57"/>
      <c r="M128" s="57"/>
      <c r="N128" s="58"/>
      <c r="O128" s="2"/>
    </row>
    <row r="129" spans="1:30" x14ac:dyDescent="0.3">
      <c r="A129" s="27"/>
      <c r="B129" s="49" t="str">
        <f>IF(I129&lt;&gt;"",1+MAX(A$1:$B128),"")</f>
        <v/>
      </c>
      <c r="C129" s="81"/>
      <c r="D129" s="73"/>
      <c r="E129" s="74" t="s">
        <v>264</v>
      </c>
      <c r="F129" s="129"/>
      <c r="G129" s="61"/>
      <c r="H129" s="62"/>
      <c r="I129" s="80"/>
      <c r="J129" s="56"/>
      <c r="K129" s="56"/>
      <c r="L129" s="57"/>
      <c r="M129" s="57"/>
      <c r="N129" s="58"/>
      <c r="O129" s="2"/>
    </row>
    <row r="130" spans="1:30" x14ac:dyDescent="0.3">
      <c r="A130" s="27"/>
      <c r="B130" s="49">
        <f>IF(I130&lt;&gt;"",1+MAX(A$1:$B129),"")</f>
        <v>72</v>
      </c>
      <c r="C130" s="81" t="s">
        <v>259</v>
      </c>
      <c r="D130" s="81"/>
      <c r="E130" s="136" t="s">
        <v>263</v>
      </c>
      <c r="F130" s="129">
        <v>2118</v>
      </c>
      <c r="G130" s="61">
        <v>0.1</v>
      </c>
      <c r="H130" s="62">
        <f t="shared" ref="H130" si="101">(1+G130)*F130</f>
        <v>2329.8000000000002</v>
      </c>
      <c r="I130" s="80" t="s">
        <v>50</v>
      </c>
      <c r="J130" s="56">
        <v>1.1000000000000001</v>
      </c>
      <c r="K130" s="56">
        <v>1.85</v>
      </c>
      <c r="L130" s="57">
        <f t="shared" ref="L130" si="102">IF(I130&lt;&gt;"",H130*J130,"")</f>
        <v>2562.7800000000002</v>
      </c>
      <c r="M130" s="57">
        <f t="shared" ref="M130" si="103">IF(I130&lt;&gt;"",H130*K130,"")</f>
        <v>4310.13</v>
      </c>
      <c r="N130" s="58">
        <f t="shared" ref="N130" si="104">IF(I130&lt;&gt;"",L130+M130,"")</f>
        <v>6872.91</v>
      </c>
      <c r="O130" s="2"/>
    </row>
    <row r="131" spans="1:30" x14ac:dyDescent="0.3">
      <c r="A131" s="27"/>
      <c r="B131" s="49" t="str">
        <f>IF(I131&lt;&gt;"",1+MAX(A$1:$B130),"")</f>
        <v/>
      </c>
      <c r="C131" s="81"/>
      <c r="D131" s="81"/>
      <c r="E131" s="136"/>
      <c r="F131" s="129"/>
      <c r="G131" s="61"/>
      <c r="H131" s="62"/>
      <c r="I131" s="80"/>
      <c r="J131" s="56"/>
      <c r="K131" s="56"/>
      <c r="L131" s="57"/>
      <c r="M131" s="57"/>
      <c r="N131" s="58"/>
      <c r="O131" s="2"/>
    </row>
    <row r="132" spans="1:30" x14ac:dyDescent="0.3">
      <c r="A132" s="27"/>
      <c r="B132" s="49" t="str">
        <f>IF(I132&lt;&gt;"",1+MAX(A$1:$B131),"")</f>
        <v/>
      </c>
      <c r="C132" s="81"/>
      <c r="D132" s="73"/>
      <c r="E132" s="74" t="s">
        <v>261</v>
      </c>
      <c r="F132" s="129"/>
      <c r="G132" s="61"/>
      <c r="H132" s="62"/>
      <c r="I132" s="80"/>
      <c r="J132" s="56"/>
      <c r="K132" s="56"/>
      <c r="L132" s="57"/>
      <c r="M132" s="57"/>
      <c r="N132" s="58"/>
      <c r="O132" s="2"/>
    </row>
    <row r="133" spans="1:30" x14ac:dyDescent="0.3">
      <c r="A133" s="27"/>
      <c r="B133" s="49">
        <f>IF(I133&lt;&gt;"",1+MAX(A$1:$B132),"")</f>
        <v>73</v>
      </c>
      <c r="C133" s="81" t="s">
        <v>259</v>
      </c>
      <c r="D133" s="81"/>
      <c r="E133" s="136" t="s">
        <v>260</v>
      </c>
      <c r="F133" s="129">
        <v>236</v>
      </c>
      <c r="G133" s="61">
        <v>0.1</v>
      </c>
      <c r="H133" s="62">
        <f t="shared" ref="H133" si="105">(1+G133)*F133</f>
        <v>259.60000000000002</v>
      </c>
      <c r="I133" s="80" t="s">
        <v>49</v>
      </c>
      <c r="J133" s="56">
        <v>6.5</v>
      </c>
      <c r="K133" s="56">
        <v>5.5</v>
      </c>
      <c r="L133" s="57">
        <f t="shared" ref="L133" si="106">IF(I133&lt;&gt;"",H133*J133,"")</f>
        <v>1687.4</v>
      </c>
      <c r="M133" s="57">
        <f t="shared" ref="M133" si="107">IF(I133&lt;&gt;"",H133*K133,"")</f>
        <v>1427.8000000000002</v>
      </c>
      <c r="N133" s="58">
        <f t="shared" ref="N133" si="108">IF(I133&lt;&gt;"",L133+M133,"")</f>
        <v>3115.2000000000003</v>
      </c>
      <c r="O133" s="2"/>
    </row>
    <row r="134" spans="1:30" x14ac:dyDescent="0.3">
      <c r="A134" s="27"/>
      <c r="B134" s="49" t="str">
        <f>IF(I134&lt;&gt;"",1+MAX(A$1:$B133),"")</f>
        <v/>
      </c>
      <c r="C134" s="81"/>
      <c r="D134" s="81"/>
      <c r="E134" s="136"/>
      <c r="F134" s="129"/>
      <c r="G134" s="54"/>
      <c r="H134" s="55"/>
      <c r="I134" s="53"/>
      <c r="J134" s="56"/>
      <c r="K134" s="56"/>
      <c r="L134" s="153"/>
      <c r="M134" s="153"/>
      <c r="N134" s="58"/>
      <c r="O134" s="2"/>
    </row>
    <row r="135" spans="1:30" x14ac:dyDescent="0.3">
      <c r="A135" s="27"/>
      <c r="B135" s="49" t="str">
        <f>IF(I135&lt;&gt;"",1+MAX(A$1:$B134),"")</f>
        <v/>
      </c>
      <c r="C135" s="81"/>
      <c r="D135" s="73"/>
      <c r="E135" s="74" t="s">
        <v>69</v>
      </c>
      <c r="F135" s="129"/>
      <c r="G135" s="54"/>
      <c r="H135" s="55"/>
      <c r="I135" s="53"/>
      <c r="J135" s="56"/>
      <c r="K135" s="56"/>
      <c r="L135" s="57"/>
      <c r="M135" s="57"/>
      <c r="N135" s="58"/>
      <c r="O135" s="2"/>
    </row>
    <row r="136" spans="1:30" x14ac:dyDescent="0.3">
      <c r="A136" s="27"/>
      <c r="B136" s="49">
        <f>IF(I136&lt;&gt;"",1+MAX(A$1:$B135),"")</f>
        <v>74</v>
      </c>
      <c r="C136" s="81" t="s">
        <v>240</v>
      </c>
      <c r="D136" s="81"/>
      <c r="E136" s="136" t="s">
        <v>70</v>
      </c>
      <c r="F136" s="129">
        <v>1</v>
      </c>
      <c r="G136" s="61">
        <v>0</v>
      </c>
      <c r="H136" s="62">
        <f t="shared" ref="H136" si="109">F136*(1+G136)</f>
        <v>1</v>
      </c>
      <c r="I136" s="80" t="s">
        <v>21</v>
      </c>
      <c r="J136" s="56">
        <v>1500</v>
      </c>
      <c r="K136" s="56">
        <v>650</v>
      </c>
      <c r="L136" s="57">
        <f t="shared" ref="L136" si="110">IF(I136&lt;&gt;"",H136*J136,"")</f>
        <v>1500</v>
      </c>
      <c r="M136" s="57">
        <f t="shared" ref="M136" si="111">IF(I136&lt;&gt;"",H136*K136,"")</f>
        <v>650</v>
      </c>
      <c r="N136" s="58">
        <f t="shared" ref="N136" si="112">IF(I136&lt;&gt;"",L136+M136,"")</f>
        <v>2150</v>
      </c>
      <c r="O136" s="2"/>
    </row>
    <row r="137" spans="1:30" x14ac:dyDescent="0.3">
      <c r="A137" s="27"/>
      <c r="B137" s="49" t="str">
        <f>IF(I137&lt;&gt;"",1+MAX(A$1:$B136),"")</f>
        <v/>
      </c>
      <c r="C137" s="81"/>
      <c r="D137" s="81"/>
      <c r="E137" s="136"/>
      <c r="F137" s="129"/>
      <c r="G137" s="54"/>
      <c r="H137" s="55"/>
      <c r="I137" s="53"/>
      <c r="J137" s="56"/>
      <c r="K137" s="56"/>
      <c r="L137" s="57"/>
      <c r="M137" s="57"/>
      <c r="N137" s="58"/>
      <c r="O137" s="2"/>
    </row>
    <row r="138" spans="1:30" x14ac:dyDescent="0.3">
      <c r="A138" s="18"/>
      <c r="B138" s="49" t="str">
        <f>IF(I138&lt;&gt;"",1+MAX(A$1:$B137),"")</f>
        <v/>
      </c>
      <c r="C138" s="50"/>
      <c r="D138" s="53"/>
      <c r="E138" s="63" t="s">
        <v>2</v>
      </c>
      <c r="F138" s="59"/>
      <c r="G138" s="59"/>
      <c r="H138" s="55"/>
      <c r="I138" s="59"/>
      <c r="J138" s="79" t="s">
        <v>27</v>
      </c>
      <c r="K138" s="79" t="s">
        <v>27</v>
      </c>
      <c r="L138" s="66">
        <f>SUM(L118:L137)</f>
        <v>35266.205000000002</v>
      </c>
      <c r="M138" s="66">
        <f>SUM(M118:M137)</f>
        <v>50334.85500000001</v>
      </c>
      <c r="N138" s="66">
        <f>SUM(N118:N137)</f>
        <v>85601.060000000012</v>
      </c>
      <c r="O138" s="2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x14ac:dyDescent="0.3">
      <c r="A139" s="27"/>
      <c r="B139" s="49" t="str">
        <f>IF(I139&lt;&gt;"",1+MAX(A$1:$B138),"")</f>
        <v/>
      </c>
      <c r="C139" s="67"/>
      <c r="D139" s="68">
        <v>8</v>
      </c>
      <c r="E139" s="69" t="s">
        <v>39</v>
      </c>
      <c r="F139" s="68"/>
      <c r="G139" s="68"/>
      <c r="H139" s="68"/>
      <c r="I139" s="68"/>
      <c r="J139" s="70" t="s">
        <v>27</v>
      </c>
      <c r="K139" s="70" t="s">
        <v>27</v>
      </c>
      <c r="L139" s="68"/>
      <c r="M139" s="68"/>
      <c r="N139" s="71"/>
      <c r="O139" s="2"/>
    </row>
    <row r="140" spans="1:30" x14ac:dyDescent="0.3">
      <c r="A140" s="27"/>
      <c r="B140" s="49" t="str">
        <f>IF(I140&lt;&gt;"",1+MAX(A$1:$B139),"")</f>
        <v/>
      </c>
      <c r="C140" s="72"/>
      <c r="D140" s="73"/>
      <c r="E140" s="74" t="s">
        <v>55</v>
      </c>
      <c r="F140" s="55"/>
      <c r="G140" s="61"/>
      <c r="H140" s="62"/>
      <c r="I140" s="75"/>
      <c r="J140" s="56" t="s">
        <v>27</v>
      </c>
      <c r="K140" s="56" t="s">
        <v>27</v>
      </c>
      <c r="L140" s="57" t="str">
        <f t="shared" ref="L140:L147" si="113">IF(I140&lt;&gt;"",H140*J140,"")</f>
        <v/>
      </c>
      <c r="M140" s="57" t="str">
        <f t="shared" ref="M140:M147" si="114">IF(I140&lt;&gt;"",H140*K140,"")</f>
        <v/>
      </c>
      <c r="N140" s="58" t="str">
        <f t="shared" ref="N140:N147" si="115">IF(I140&lt;&gt;"",L140+M140,"")</f>
        <v/>
      </c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3">
      <c r="A141" s="27"/>
      <c r="B141" s="49">
        <f>IF(I141&lt;&gt;"",1+MAX(A$1:$B140),"")</f>
        <v>75</v>
      </c>
      <c r="C141" s="72" t="s">
        <v>245</v>
      </c>
      <c r="D141" s="81"/>
      <c r="E141" s="144" t="s">
        <v>294</v>
      </c>
      <c r="F141" s="86">
        <v>5</v>
      </c>
      <c r="G141" s="54">
        <v>0</v>
      </c>
      <c r="H141" s="55">
        <f t="shared" ref="H141" si="116">F141*(1+G141)</f>
        <v>5</v>
      </c>
      <c r="I141" s="80" t="s">
        <v>28</v>
      </c>
      <c r="J141" s="56">
        <v>850</v>
      </c>
      <c r="K141" s="56">
        <v>2850</v>
      </c>
      <c r="L141" s="57">
        <f t="shared" si="113"/>
        <v>4250</v>
      </c>
      <c r="M141" s="57">
        <f t="shared" si="114"/>
        <v>14250</v>
      </c>
      <c r="N141" s="58">
        <f t="shared" si="115"/>
        <v>18500</v>
      </c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3">
      <c r="A142" s="27"/>
      <c r="B142" s="49">
        <f>IF(I142&lt;&gt;"",1+MAX(A$1:$B141),"")</f>
        <v>76</v>
      </c>
      <c r="C142" s="72" t="s">
        <v>245</v>
      </c>
      <c r="D142" s="81"/>
      <c r="E142" s="144" t="s">
        <v>295</v>
      </c>
      <c r="F142" s="86">
        <v>1</v>
      </c>
      <c r="G142" s="54">
        <v>0</v>
      </c>
      <c r="H142" s="55">
        <f t="shared" ref="H142" si="117">F142*(1+G142)</f>
        <v>1</v>
      </c>
      <c r="I142" s="80" t="s">
        <v>28</v>
      </c>
      <c r="J142" s="56">
        <v>850</v>
      </c>
      <c r="K142" s="56">
        <v>3450</v>
      </c>
      <c r="L142" s="57">
        <f t="shared" ref="L142" si="118">IF(I142&lt;&gt;"",H142*J142,"")</f>
        <v>850</v>
      </c>
      <c r="M142" s="57">
        <f t="shared" ref="M142" si="119">IF(I142&lt;&gt;"",H142*K142,"")</f>
        <v>3450</v>
      </c>
      <c r="N142" s="58">
        <f t="shared" ref="N142" si="120">IF(I142&lt;&gt;"",L142+M142,"")</f>
        <v>4300</v>
      </c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3">
      <c r="A143" s="27"/>
      <c r="B143" s="49">
        <f>IF(I143&lt;&gt;"",1+MAX(A$1:$B142),"")</f>
        <v>77</v>
      </c>
      <c r="C143" s="50" t="s">
        <v>245</v>
      </c>
      <c r="D143" s="78"/>
      <c r="E143" s="139" t="s">
        <v>277</v>
      </c>
      <c r="F143" s="138">
        <v>1</v>
      </c>
      <c r="G143" s="54">
        <v>0</v>
      </c>
      <c r="H143" s="55">
        <f t="shared" ref="H143" si="121">F143*(1+G143)</f>
        <v>1</v>
      </c>
      <c r="I143" s="130" t="s">
        <v>28</v>
      </c>
      <c r="J143" s="56">
        <v>1350</v>
      </c>
      <c r="K143" s="56">
        <v>6400</v>
      </c>
      <c r="L143" s="57">
        <f t="shared" ref="L143" si="122">IF(I143&lt;&gt;"",H143*J143,"")</f>
        <v>1350</v>
      </c>
      <c r="M143" s="57">
        <f t="shared" ref="M143" si="123">IF(I143&lt;&gt;"",H143*K143,"")</f>
        <v>6400</v>
      </c>
      <c r="N143" s="58">
        <f t="shared" ref="N143" si="124">IF(I143&lt;&gt;"",L143+M143,"")</f>
        <v>7750</v>
      </c>
      <c r="O143" s="2"/>
    </row>
    <row r="144" spans="1:30" ht="46.8" x14ac:dyDescent="0.3">
      <c r="A144" s="27"/>
      <c r="B144" s="49">
        <f>IF(I144&lt;&gt;"",1+MAX(A$1:$B143),"")</f>
        <v>78</v>
      </c>
      <c r="C144" s="81" t="s">
        <v>243</v>
      </c>
      <c r="D144" s="81"/>
      <c r="E144" s="145" t="s">
        <v>282</v>
      </c>
      <c r="F144" s="86">
        <v>1</v>
      </c>
      <c r="G144" s="54">
        <v>0</v>
      </c>
      <c r="H144" s="55">
        <f t="shared" ref="H144" si="125">F144*(1+G144)</f>
        <v>1</v>
      </c>
      <c r="I144" s="80" t="s">
        <v>28</v>
      </c>
      <c r="J144" s="56">
        <v>225</v>
      </c>
      <c r="K144" s="56">
        <v>550</v>
      </c>
      <c r="L144" s="57">
        <f t="shared" ref="L144" si="126">IF(I144&lt;&gt;"",H144*J144,"")</f>
        <v>225</v>
      </c>
      <c r="M144" s="57">
        <f t="shared" ref="M144" si="127">IF(I144&lt;&gt;"",H144*K144,"")</f>
        <v>550</v>
      </c>
      <c r="N144" s="58">
        <f t="shared" ref="N144" si="128">IF(I144&lt;&gt;"",L144+M144,"")</f>
        <v>775</v>
      </c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3">
      <c r="A145" s="27"/>
      <c r="B145" s="49" t="str">
        <f>IF(I145&lt;&gt;"",1+MAX(A$1:$B144),"")</f>
        <v/>
      </c>
      <c r="C145" s="81"/>
      <c r="D145" s="81"/>
      <c r="E145" s="82"/>
      <c r="F145" s="83"/>
      <c r="G145" s="54"/>
      <c r="H145" s="55"/>
      <c r="I145" s="80"/>
      <c r="J145" s="56"/>
      <c r="K145" s="56"/>
      <c r="L145" s="57"/>
      <c r="M145" s="57"/>
      <c r="N145" s="58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3">
      <c r="A146" s="27"/>
      <c r="B146" s="49" t="str">
        <f>IF(I146&lt;&gt;"",1+MAX(A$1:$B145),"")</f>
        <v/>
      </c>
      <c r="C146" s="72"/>
      <c r="D146" s="73"/>
      <c r="E146" s="74" t="s">
        <v>58</v>
      </c>
      <c r="F146" s="55"/>
      <c r="G146" s="61"/>
      <c r="H146" s="62"/>
      <c r="I146" s="75"/>
      <c r="J146" s="56" t="s">
        <v>27</v>
      </c>
      <c r="K146" s="56" t="s">
        <v>27</v>
      </c>
      <c r="L146" s="57" t="str">
        <f t="shared" ref="L146" si="129">IF(I146&lt;&gt;"",H146*J146,"")</f>
        <v/>
      </c>
      <c r="M146" s="57" t="str">
        <f t="shared" ref="M146" si="130">IF(I146&lt;&gt;"",H146*K146,"")</f>
        <v/>
      </c>
      <c r="N146" s="58" t="str">
        <f t="shared" ref="N146" si="131">IF(I146&lt;&gt;"",L146+M146,"")</f>
        <v/>
      </c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3">
      <c r="A147" s="27"/>
      <c r="B147" s="49">
        <f>IF(I147&lt;&gt;"",1+MAX(A$1:$B146),"")</f>
        <v>79</v>
      </c>
      <c r="C147" s="72" t="s">
        <v>245</v>
      </c>
      <c r="D147" s="51"/>
      <c r="E147" s="144" t="s">
        <v>296</v>
      </c>
      <c r="F147" s="86">
        <v>6</v>
      </c>
      <c r="G147" s="54">
        <v>0</v>
      </c>
      <c r="H147" s="55">
        <f t="shared" ref="H147" si="132">F147*(1+G147)</f>
        <v>6</v>
      </c>
      <c r="I147" s="80" t="s">
        <v>28</v>
      </c>
      <c r="J147" s="56">
        <v>200</v>
      </c>
      <c r="K147" s="56">
        <v>650</v>
      </c>
      <c r="L147" s="57">
        <f t="shared" si="113"/>
        <v>1200</v>
      </c>
      <c r="M147" s="57">
        <f t="shared" si="114"/>
        <v>3900</v>
      </c>
      <c r="N147" s="58">
        <f t="shared" si="115"/>
        <v>5100</v>
      </c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3">
      <c r="A148" s="27"/>
      <c r="B148" s="49">
        <f>IF(I148&lt;&gt;"",1+MAX(A$1:$B147),"")</f>
        <v>80</v>
      </c>
      <c r="C148" s="72" t="s">
        <v>245</v>
      </c>
      <c r="D148" s="51"/>
      <c r="E148" s="144" t="s">
        <v>297</v>
      </c>
      <c r="F148" s="86">
        <v>1</v>
      </c>
      <c r="G148" s="54">
        <v>0</v>
      </c>
      <c r="H148" s="55">
        <f t="shared" ref="H148" si="133">F148*(1+G148)</f>
        <v>1</v>
      </c>
      <c r="I148" s="80" t="s">
        <v>28</v>
      </c>
      <c r="J148" s="56">
        <v>900</v>
      </c>
      <c r="K148" s="56">
        <v>4200</v>
      </c>
      <c r="L148" s="57">
        <f t="shared" ref="L148" si="134">IF(I148&lt;&gt;"",H148*J148,"")</f>
        <v>900</v>
      </c>
      <c r="M148" s="57">
        <f t="shared" ref="M148" si="135">IF(I148&lt;&gt;"",H148*K148,"")</f>
        <v>4200</v>
      </c>
      <c r="N148" s="58">
        <f t="shared" ref="N148" si="136">IF(I148&lt;&gt;"",L148+M148,"")</f>
        <v>5100</v>
      </c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3">
      <c r="A149" s="27"/>
      <c r="B149" s="49" t="str">
        <f>IF(I149&lt;&gt;"",1+MAX(A$1:$B148),"")</f>
        <v/>
      </c>
      <c r="C149" s="72"/>
      <c r="D149" s="51"/>
      <c r="E149" s="85"/>
      <c r="F149" s="86"/>
      <c r="G149" s="54"/>
      <c r="H149" s="55"/>
      <c r="I149" s="80"/>
      <c r="J149" s="56"/>
      <c r="K149" s="56"/>
      <c r="L149" s="57"/>
      <c r="M149" s="57"/>
      <c r="N149" s="58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3">
      <c r="A150" s="27"/>
      <c r="B150" s="49" t="str">
        <f>IF(I150&lt;&gt;"",1+MAX(A$1:$B149),"")</f>
        <v/>
      </c>
      <c r="C150" s="72"/>
      <c r="D150" s="73"/>
      <c r="E150" s="133" t="s">
        <v>199</v>
      </c>
      <c r="F150" s="55"/>
      <c r="G150" s="61"/>
      <c r="H150" s="62"/>
      <c r="I150" s="75"/>
      <c r="J150" s="56"/>
      <c r="K150" s="56"/>
      <c r="L150" s="57"/>
      <c r="M150" s="57"/>
      <c r="N150" s="58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3">
      <c r="A151" s="27"/>
      <c r="B151" s="49">
        <f>IF(I151&lt;&gt;"",1+MAX(A$1:$B150),"")</f>
        <v>81</v>
      </c>
      <c r="C151" s="50" t="s">
        <v>240</v>
      </c>
      <c r="D151" s="78"/>
      <c r="E151" s="139" t="s">
        <v>278</v>
      </c>
      <c r="F151" s="138">
        <v>9</v>
      </c>
      <c r="G151" s="54">
        <v>0</v>
      </c>
      <c r="H151" s="55">
        <f t="shared" ref="H151" si="137">F151*(1+G151)</f>
        <v>9</v>
      </c>
      <c r="I151" s="130" t="s">
        <v>28</v>
      </c>
      <c r="J151" s="56">
        <v>1500</v>
      </c>
      <c r="K151" s="56">
        <v>4000</v>
      </c>
      <c r="L151" s="57">
        <f t="shared" ref="L151" si="138">IF(I151&lt;&gt;"",H151*J151,"")</f>
        <v>13500</v>
      </c>
      <c r="M151" s="57">
        <f t="shared" ref="M151" si="139">IF(I151&lt;&gt;"",H151*K151,"")</f>
        <v>36000</v>
      </c>
      <c r="N151" s="58">
        <f t="shared" ref="N151" si="140">IF(I151&lt;&gt;"",L151+M151,"")</f>
        <v>49500</v>
      </c>
      <c r="O151" s="2"/>
    </row>
    <row r="152" spans="1:30" ht="72" x14ac:dyDescent="0.3">
      <c r="A152" s="27"/>
      <c r="B152" s="49">
        <f>IF(I152&lt;&gt;"",1+MAX(A$1:$B151),"")</f>
        <v>82</v>
      </c>
      <c r="C152" s="81" t="s">
        <v>240</v>
      </c>
      <c r="D152" s="51"/>
      <c r="E152" s="154" t="s">
        <v>298</v>
      </c>
      <c r="F152" s="83">
        <v>9</v>
      </c>
      <c r="G152" s="54">
        <v>0</v>
      </c>
      <c r="H152" s="55">
        <f t="shared" ref="H152" si="141">F152*(1+G152)</f>
        <v>9</v>
      </c>
      <c r="I152" s="80" t="s">
        <v>28</v>
      </c>
      <c r="J152" s="56">
        <v>150</v>
      </c>
      <c r="K152" s="56">
        <v>45</v>
      </c>
      <c r="L152" s="57">
        <f t="shared" ref="L152" si="142">IF(I152&lt;&gt;"",H152*J152,"")</f>
        <v>1350</v>
      </c>
      <c r="M152" s="57">
        <f t="shared" ref="M152" si="143">IF(I152&lt;&gt;"",H152*K152,"")</f>
        <v>405</v>
      </c>
      <c r="N152" s="58">
        <f t="shared" ref="N152" si="144">IF(I152&lt;&gt;"",L152+M152,"")</f>
        <v>1755</v>
      </c>
      <c r="O152" s="2"/>
    </row>
    <row r="153" spans="1:30" x14ac:dyDescent="0.3">
      <c r="A153" s="27"/>
      <c r="B153" s="49" t="str">
        <f>IF(I153&lt;&gt;"",1+MAX(A$1:$B152),"")</f>
        <v/>
      </c>
      <c r="C153" s="51"/>
      <c r="D153" s="51"/>
      <c r="E153" s="52"/>
      <c r="F153" s="55"/>
      <c r="G153" s="61"/>
      <c r="H153" s="62"/>
      <c r="I153" s="53"/>
      <c r="J153" s="56"/>
      <c r="K153" s="56"/>
      <c r="L153" s="57"/>
      <c r="M153" s="57"/>
      <c r="N153" s="58"/>
      <c r="O153" s="2"/>
    </row>
    <row r="154" spans="1:30" x14ac:dyDescent="0.3">
      <c r="A154" s="18"/>
      <c r="B154" s="49" t="str">
        <f>IF(I154&lt;&gt;"",1+MAX(A$1:$B153),"")</f>
        <v/>
      </c>
      <c r="C154" s="50"/>
      <c r="D154" s="53"/>
      <c r="E154" s="63" t="s">
        <v>2</v>
      </c>
      <c r="F154" s="59"/>
      <c r="G154" s="59"/>
      <c r="H154" s="55"/>
      <c r="I154" s="59"/>
      <c r="J154" s="79" t="s">
        <v>27</v>
      </c>
      <c r="K154" s="79" t="s">
        <v>27</v>
      </c>
      <c r="L154" s="65">
        <f>SUM(L140:L152)</f>
        <v>23625</v>
      </c>
      <c r="M154" s="65">
        <f>SUM(M140:M152)</f>
        <v>69155</v>
      </c>
      <c r="N154" s="66">
        <f>SUM(N140:N152)</f>
        <v>92780</v>
      </c>
      <c r="O154" s="2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x14ac:dyDescent="0.3">
      <c r="A155" s="27"/>
      <c r="B155" s="49" t="str">
        <f>IF(I155&lt;&gt;"",1+MAX(A$1:$B154),"")</f>
        <v/>
      </c>
      <c r="C155" s="67"/>
      <c r="D155" s="68">
        <v>9</v>
      </c>
      <c r="E155" s="69" t="s">
        <v>42</v>
      </c>
      <c r="F155" s="68"/>
      <c r="G155" s="68"/>
      <c r="H155" s="68"/>
      <c r="I155" s="68"/>
      <c r="J155" s="70" t="s">
        <v>27</v>
      </c>
      <c r="K155" s="70" t="s">
        <v>27</v>
      </c>
      <c r="L155" s="68"/>
      <c r="M155" s="68"/>
      <c r="N155" s="71"/>
      <c r="O155" s="2"/>
    </row>
    <row r="156" spans="1:30" x14ac:dyDescent="0.3">
      <c r="A156" s="27"/>
      <c r="B156" s="49" t="str">
        <f>IF(I156&lt;&gt;"",1+MAX(A$1:$B155),"")</f>
        <v/>
      </c>
      <c r="C156" s="72"/>
      <c r="D156" s="73"/>
      <c r="E156" s="74" t="s">
        <v>43</v>
      </c>
      <c r="F156" s="55"/>
      <c r="G156" s="61"/>
      <c r="H156" s="62"/>
      <c r="I156" s="75"/>
      <c r="J156" s="56" t="s">
        <v>27</v>
      </c>
      <c r="K156" s="56" t="s">
        <v>27</v>
      </c>
      <c r="L156" s="57" t="str">
        <f t="shared" ref="L156:L257" si="145">IF(I156&lt;&gt;"",H156*J156,"")</f>
        <v/>
      </c>
      <c r="M156" s="57" t="str">
        <f t="shared" ref="M156:M257" si="146">IF(I156&lt;&gt;"",H156*K156,"")</f>
        <v/>
      </c>
      <c r="N156" s="58" t="str">
        <f t="shared" ref="N156:N257" si="147">IF(I156&lt;&gt;"",L156+M156,"")</f>
        <v/>
      </c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3">
      <c r="A157" s="27"/>
      <c r="B157" s="49" t="str">
        <f>IF(I157&lt;&gt;"",1+MAX(A$1:$B156),"")</f>
        <v/>
      </c>
      <c r="C157" s="81"/>
      <c r="D157" s="81"/>
      <c r="E157" s="87" t="s">
        <v>237</v>
      </c>
      <c r="F157" s="134">
        <f>108+127.5</f>
        <v>235.5</v>
      </c>
      <c r="G157" s="135" t="s">
        <v>49</v>
      </c>
      <c r="H157" s="157">
        <v>11</v>
      </c>
      <c r="I157" s="80"/>
      <c r="J157" s="56"/>
      <c r="K157" s="56"/>
      <c r="L157" s="57"/>
      <c r="M157" s="57"/>
      <c r="N157" s="58"/>
      <c r="O157" s="2"/>
    </row>
    <row r="158" spans="1:30" x14ac:dyDescent="0.3">
      <c r="A158" s="27"/>
      <c r="B158" s="49">
        <f>IF(I158&lt;&gt;"",1+MAX(A$1:$B157),"")</f>
        <v>83</v>
      </c>
      <c r="C158" s="81" t="s">
        <v>240</v>
      </c>
      <c r="D158" s="81"/>
      <c r="E158" s="82" t="s">
        <v>227</v>
      </c>
      <c r="F158" s="83">
        <f>F157*H157*2</f>
        <v>5181</v>
      </c>
      <c r="G158" s="54">
        <v>0.1</v>
      </c>
      <c r="H158" s="55">
        <f t="shared" ref="H158:H162" si="148">F158*(1+G158)</f>
        <v>5699.1</v>
      </c>
      <c r="I158" s="88" t="s">
        <v>50</v>
      </c>
      <c r="J158" s="56">
        <v>1.85</v>
      </c>
      <c r="K158" s="56">
        <v>0.95</v>
      </c>
      <c r="L158" s="57">
        <f t="shared" ref="L158:L162" si="149">IF(I158&lt;&gt;"",H158*J158,"")</f>
        <v>10543.335000000001</v>
      </c>
      <c r="M158" s="57">
        <f t="shared" ref="M158:M162" si="150">IF(I158&lt;&gt;"",H158*K158,"")</f>
        <v>5414.1450000000004</v>
      </c>
      <c r="N158" s="58">
        <f t="shared" ref="N158:N162" si="151">IF(I158&lt;&gt;"",L158+M158,"")</f>
        <v>15957.480000000001</v>
      </c>
      <c r="O158" s="2"/>
    </row>
    <row r="159" spans="1:30" x14ac:dyDescent="0.3">
      <c r="A159" s="27"/>
      <c r="B159" s="49">
        <f>IF(I159&lt;&gt;"",1+MAX(A$1:$B158),"")</f>
        <v>84</v>
      </c>
      <c r="C159" s="81" t="s">
        <v>240</v>
      </c>
      <c r="D159" s="81"/>
      <c r="E159" s="82" t="s">
        <v>228</v>
      </c>
      <c r="F159" s="83">
        <f>F157*H157</f>
        <v>2590.5</v>
      </c>
      <c r="G159" s="54">
        <v>0.1</v>
      </c>
      <c r="H159" s="55">
        <f t="shared" si="148"/>
        <v>2849.55</v>
      </c>
      <c r="I159" s="88" t="s">
        <v>50</v>
      </c>
      <c r="J159" s="56">
        <v>0.45</v>
      </c>
      <c r="K159" s="56">
        <v>0.65</v>
      </c>
      <c r="L159" s="57">
        <f t="shared" si="149"/>
        <v>1282.2975000000001</v>
      </c>
      <c r="M159" s="57">
        <f t="shared" si="150"/>
        <v>1852.2075000000002</v>
      </c>
      <c r="N159" s="58">
        <f t="shared" si="151"/>
        <v>3134.5050000000001</v>
      </c>
      <c r="O159" s="2"/>
    </row>
    <row r="160" spans="1:30" x14ac:dyDescent="0.3">
      <c r="A160" s="27"/>
      <c r="B160" s="49">
        <f>IF(I160&lt;&gt;"",1+MAX(A$1:$B159),"")</f>
        <v>85</v>
      </c>
      <c r="C160" s="81" t="s">
        <v>240</v>
      </c>
      <c r="D160" s="81"/>
      <c r="E160" s="82" t="s">
        <v>64</v>
      </c>
      <c r="F160" s="83">
        <f>F157*H157/1.33</f>
        <v>1947.7443609022555</v>
      </c>
      <c r="G160" s="54">
        <v>0.1</v>
      </c>
      <c r="H160" s="55">
        <f t="shared" si="148"/>
        <v>2142.5187969924814</v>
      </c>
      <c r="I160" s="88" t="s">
        <v>49</v>
      </c>
      <c r="J160" s="56">
        <v>3.1</v>
      </c>
      <c r="K160" s="56">
        <v>2.85</v>
      </c>
      <c r="L160" s="57">
        <f t="shared" si="149"/>
        <v>6641.8082706766927</v>
      </c>
      <c r="M160" s="57">
        <f t="shared" si="150"/>
        <v>6106.1785714285725</v>
      </c>
      <c r="N160" s="58">
        <f t="shared" si="151"/>
        <v>12747.986842105265</v>
      </c>
      <c r="O160" s="2"/>
    </row>
    <row r="161" spans="1:15" x14ac:dyDescent="0.3">
      <c r="A161" s="27"/>
      <c r="B161" s="49">
        <f>IF(I161&lt;&gt;"",1+MAX(A$1:$B160),"")</f>
        <v>86</v>
      </c>
      <c r="C161" s="81" t="s">
        <v>240</v>
      </c>
      <c r="D161" s="81"/>
      <c r="E161" s="82" t="s">
        <v>65</v>
      </c>
      <c r="F161" s="83">
        <f>F157*2</f>
        <v>471</v>
      </c>
      <c r="G161" s="54">
        <v>0.1</v>
      </c>
      <c r="H161" s="55">
        <f t="shared" si="148"/>
        <v>518.1</v>
      </c>
      <c r="I161" s="88" t="s">
        <v>49</v>
      </c>
      <c r="J161" s="56">
        <v>1.4</v>
      </c>
      <c r="K161" s="56">
        <v>1.45</v>
      </c>
      <c r="L161" s="57">
        <f t="shared" si="149"/>
        <v>725.34</v>
      </c>
      <c r="M161" s="57">
        <f t="shared" si="150"/>
        <v>751.245</v>
      </c>
      <c r="N161" s="58">
        <f t="shared" si="151"/>
        <v>1476.585</v>
      </c>
      <c r="O161" s="2"/>
    </row>
    <row r="162" spans="1:15" x14ac:dyDescent="0.3">
      <c r="A162" s="27"/>
      <c r="B162" s="49">
        <f>IF(I162&lt;&gt;"",1+MAX(A$1:$B161),"")</f>
        <v>87</v>
      </c>
      <c r="C162" s="81" t="s">
        <v>240</v>
      </c>
      <c r="D162" s="81"/>
      <c r="E162" s="82" t="s">
        <v>229</v>
      </c>
      <c r="F162" s="83">
        <f>F157*4</f>
        <v>942</v>
      </c>
      <c r="G162" s="54">
        <v>0.1</v>
      </c>
      <c r="H162" s="55">
        <f t="shared" si="148"/>
        <v>1036.2</v>
      </c>
      <c r="I162" s="88" t="s">
        <v>49</v>
      </c>
      <c r="J162" s="56">
        <v>1.45</v>
      </c>
      <c r="K162" s="56">
        <v>1.1000000000000001</v>
      </c>
      <c r="L162" s="57">
        <f t="shared" si="149"/>
        <v>1502.49</v>
      </c>
      <c r="M162" s="57">
        <f t="shared" si="150"/>
        <v>1139.8200000000002</v>
      </c>
      <c r="N162" s="58">
        <f t="shared" si="151"/>
        <v>2642.3100000000004</v>
      </c>
      <c r="O162" s="2"/>
    </row>
    <row r="163" spans="1:15" x14ac:dyDescent="0.3">
      <c r="A163" s="27"/>
      <c r="B163" s="49" t="str">
        <f>IF(I163&lt;&gt;"",1+MAX(A$1:$B162),"")</f>
        <v/>
      </c>
      <c r="C163" s="81"/>
      <c r="D163" s="81"/>
      <c r="E163" s="82"/>
      <c r="F163" s="83"/>
      <c r="G163" s="54"/>
      <c r="H163" s="55"/>
      <c r="I163" s="88"/>
      <c r="J163" s="56"/>
      <c r="K163" s="56"/>
      <c r="L163" s="57"/>
      <c r="M163" s="57"/>
      <c r="N163" s="58"/>
      <c r="O163" s="2"/>
    </row>
    <row r="164" spans="1:15" x14ac:dyDescent="0.3">
      <c r="A164" s="27"/>
      <c r="B164" s="49" t="str">
        <f>IF(I164&lt;&gt;"",1+MAX(A$1:$B163),"")</f>
        <v/>
      </c>
      <c r="C164" s="81"/>
      <c r="D164" s="81"/>
      <c r="E164" s="87" t="s">
        <v>230</v>
      </c>
      <c r="F164" s="134">
        <v>54.6</v>
      </c>
      <c r="G164" s="135" t="s">
        <v>49</v>
      </c>
      <c r="H164" s="157">
        <v>9</v>
      </c>
      <c r="I164" s="80"/>
      <c r="J164" s="56"/>
      <c r="K164" s="56"/>
      <c r="L164" s="57"/>
      <c r="M164" s="57"/>
      <c r="N164" s="58"/>
      <c r="O164" s="2"/>
    </row>
    <row r="165" spans="1:15" x14ac:dyDescent="0.3">
      <c r="A165" s="27"/>
      <c r="B165" s="49">
        <f>IF(I165&lt;&gt;"",1+MAX(A$1:$B164),"")</f>
        <v>88</v>
      </c>
      <c r="C165" s="81" t="s">
        <v>240</v>
      </c>
      <c r="D165" s="81"/>
      <c r="E165" s="82" t="s">
        <v>231</v>
      </c>
      <c r="F165" s="83">
        <f>F164*H164</f>
        <v>491.40000000000003</v>
      </c>
      <c r="G165" s="54">
        <v>0.1</v>
      </c>
      <c r="H165" s="55">
        <f t="shared" ref="H165:H169" si="152">F165*(1+G165)</f>
        <v>540.54000000000008</v>
      </c>
      <c r="I165" s="88" t="s">
        <v>50</v>
      </c>
      <c r="J165" s="56">
        <v>1.85</v>
      </c>
      <c r="K165" s="56">
        <v>0.95</v>
      </c>
      <c r="L165" s="57">
        <f t="shared" ref="L165:L169" si="153">IF(I165&lt;&gt;"",H165*J165,"")</f>
        <v>999.99900000000014</v>
      </c>
      <c r="M165" s="57">
        <f t="shared" ref="M165:M169" si="154">IF(I165&lt;&gt;"",H165*K165,"")</f>
        <v>513.51300000000003</v>
      </c>
      <c r="N165" s="58">
        <f t="shared" ref="N165:N169" si="155">IF(I165&lt;&gt;"",L165+M165,"")</f>
        <v>1513.5120000000002</v>
      </c>
      <c r="O165" s="2"/>
    </row>
    <row r="166" spans="1:15" ht="31.2" x14ac:dyDescent="0.3">
      <c r="A166" s="27"/>
      <c r="B166" s="49">
        <f>IF(I166&lt;&gt;"",1+MAX(A$1:$B165),"")</f>
        <v>89</v>
      </c>
      <c r="C166" s="50" t="s">
        <v>240</v>
      </c>
      <c r="D166" s="78"/>
      <c r="E166" s="167" t="s">
        <v>273</v>
      </c>
      <c r="F166" s="138">
        <f>F164*13.5</f>
        <v>737.1</v>
      </c>
      <c r="G166" s="54">
        <v>0.1</v>
      </c>
      <c r="H166" s="55">
        <f t="shared" si="152"/>
        <v>810.81000000000006</v>
      </c>
      <c r="I166" s="130" t="s">
        <v>50</v>
      </c>
      <c r="J166" s="56">
        <v>0.45</v>
      </c>
      <c r="K166" s="56">
        <v>0.65</v>
      </c>
      <c r="L166" s="57">
        <f t="shared" si="153"/>
        <v>364.86450000000002</v>
      </c>
      <c r="M166" s="57">
        <f t="shared" si="154"/>
        <v>527.02650000000006</v>
      </c>
      <c r="N166" s="58">
        <f t="shared" si="155"/>
        <v>891.89100000000008</v>
      </c>
      <c r="O166" s="2"/>
    </row>
    <row r="167" spans="1:15" ht="31.2" x14ac:dyDescent="0.3">
      <c r="A167" s="27"/>
      <c r="B167" s="49">
        <f>IF(I167&lt;&gt;"",1+MAX(A$1:$B166),"")</f>
        <v>90</v>
      </c>
      <c r="C167" s="50" t="s">
        <v>240</v>
      </c>
      <c r="D167" s="78"/>
      <c r="E167" s="167" t="s">
        <v>274</v>
      </c>
      <c r="F167" s="138">
        <f>F164*13.5/1.33</f>
        <v>554.21052631578948</v>
      </c>
      <c r="G167" s="54">
        <v>0.1</v>
      </c>
      <c r="H167" s="55">
        <f t="shared" si="152"/>
        <v>609.63157894736844</v>
      </c>
      <c r="I167" s="130" t="s">
        <v>49</v>
      </c>
      <c r="J167" s="56">
        <v>2.75</v>
      </c>
      <c r="K167" s="56">
        <v>2.1</v>
      </c>
      <c r="L167" s="57">
        <f t="shared" si="153"/>
        <v>1676.4868421052631</v>
      </c>
      <c r="M167" s="57">
        <f t="shared" si="154"/>
        <v>1280.2263157894738</v>
      </c>
      <c r="N167" s="58">
        <f t="shared" si="155"/>
        <v>2956.7131578947369</v>
      </c>
      <c r="O167" s="2"/>
    </row>
    <row r="168" spans="1:15" x14ac:dyDescent="0.3">
      <c r="A168" s="27"/>
      <c r="B168" s="49">
        <f>IF(I168&lt;&gt;"",1+MAX(A$1:$B167),"")</f>
        <v>91</v>
      </c>
      <c r="C168" s="81" t="s">
        <v>240</v>
      </c>
      <c r="D168" s="81"/>
      <c r="E168" s="82" t="s">
        <v>62</v>
      </c>
      <c r="F168" s="83">
        <f>F164*2</f>
        <v>109.2</v>
      </c>
      <c r="G168" s="54">
        <v>0.1</v>
      </c>
      <c r="H168" s="55">
        <f t="shared" si="152"/>
        <v>120.12000000000002</v>
      </c>
      <c r="I168" s="88" t="s">
        <v>49</v>
      </c>
      <c r="J168" s="56">
        <v>1.25</v>
      </c>
      <c r="K168" s="56">
        <v>1.1000000000000001</v>
      </c>
      <c r="L168" s="57">
        <f t="shared" si="153"/>
        <v>150.15000000000003</v>
      </c>
      <c r="M168" s="57">
        <f t="shared" si="154"/>
        <v>132.13200000000003</v>
      </c>
      <c r="N168" s="58">
        <f t="shared" si="155"/>
        <v>282.28200000000004</v>
      </c>
      <c r="O168" s="2"/>
    </row>
    <row r="169" spans="1:15" x14ac:dyDescent="0.3">
      <c r="A169" s="27"/>
      <c r="B169" s="49">
        <f>IF(I169&lt;&gt;"",1+MAX(A$1:$B168),"")</f>
        <v>92</v>
      </c>
      <c r="C169" s="81" t="s">
        <v>240</v>
      </c>
      <c r="D169" s="81"/>
      <c r="E169" s="82" t="s">
        <v>63</v>
      </c>
      <c r="F169" s="83">
        <f>F164</f>
        <v>54.6</v>
      </c>
      <c r="G169" s="54">
        <v>0.1</v>
      </c>
      <c r="H169" s="55">
        <f t="shared" si="152"/>
        <v>60.060000000000009</v>
      </c>
      <c r="I169" s="88" t="s">
        <v>49</v>
      </c>
      <c r="J169" s="56">
        <v>1.1000000000000001</v>
      </c>
      <c r="K169" s="56">
        <v>0.65</v>
      </c>
      <c r="L169" s="57">
        <f t="shared" si="153"/>
        <v>66.066000000000017</v>
      </c>
      <c r="M169" s="57">
        <f t="shared" si="154"/>
        <v>39.039000000000009</v>
      </c>
      <c r="N169" s="58">
        <f t="shared" si="155"/>
        <v>105.10500000000002</v>
      </c>
      <c r="O169" s="2"/>
    </row>
    <row r="170" spans="1:15" x14ac:dyDescent="0.3">
      <c r="A170" s="27"/>
      <c r="B170" s="49" t="str">
        <f>IF(I170&lt;&gt;"",1+MAX(A$1:$B169),"")</f>
        <v/>
      </c>
      <c r="C170" s="81"/>
      <c r="D170" s="81"/>
      <c r="E170" s="82"/>
      <c r="F170" s="83"/>
      <c r="G170" s="54"/>
      <c r="H170" s="55"/>
      <c r="I170" s="88"/>
      <c r="J170" s="56"/>
      <c r="K170" s="56"/>
      <c r="L170" s="57"/>
      <c r="M170" s="57"/>
      <c r="N170" s="58"/>
      <c r="O170" s="2"/>
    </row>
    <row r="171" spans="1:15" x14ac:dyDescent="0.3">
      <c r="A171" s="27"/>
      <c r="B171" s="49" t="str">
        <f>IF(I171&lt;&gt;"",1+MAX(A$1:$B170),"")</f>
        <v/>
      </c>
      <c r="C171" s="81"/>
      <c r="D171" s="81"/>
      <c r="E171" s="87" t="s">
        <v>232</v>
      </c>
      <c r="F171" s="134">
        <v>3.3</v>
      </c>
      <c r="G171" s="135" t="s">
        <v>49</v>
      </c>
      <c r="H171" s="157">
        <v>10.5</v>
      </c>
      <c r="I171" s="80"/>
      <c r="J171" s="56"/>
      <c r="K171" s="56"/>
      <c r="L171" s="57"/>
      <c r="M171" s="57"/>
      <c r="N171" s="58"/>
      <c r="O171" s="2"/>
    </row>
    <row r="172" spans="1:15" x14ac:dyDescent="0.3">
      <c r="A172" s="27"/>
      <c r="B172" s="49">
        <f>IF(I172&lt;&gt;"",1+MAX(A$1:$B171),"")</f>
        <v>93</v>
      </c>
      <c r="C172" s="81" t="s">
        <v>240</v>
      </c>
      <c r="D172" s="81"/>
      <c r="E172" s="82" t="s">
        <v>231</v>
      </c>
      <c r="F172" s="83">
        <f>F171*H171</f>
        <v>34.65</v>
      </c>
      <c r="G172" s="54">
        <v>0.1</v>
      </c>
      <c r="H172" s="55">
        <f t="shared" ref="H172:H176" si="156">F172*(1+G172)</f>
        <v>38.115000000000002</v>
      </c>
      <c r="I172" s="88" t="s">
        <v>50</v>
      </c>
      <c r="J172" s="56">
        <v>1.85</v>
      </c>
      <c r="K172" s="56">
        <v>0.95</v>
      </c>
      <c r="L172" s="57">
        <f t="shared" ref="L172:L176" si="157">IF(I172&lt;&gt;"",H172*J172,"")</f>
        <v>70.512750000000011</v>
      </c>
      <c r="M172" s="57">
        <f t="shared" ref="M172:M176" si="158">IF(I172&lt;&gt;"",H172*K172,"")</f>
        <v>36.209249999999997</v>
      </c>
      <c r="N172" s="58">
        <f t="shared" ref="N172:N176" si="159">IF(I172&lt;&gt;"",L172+M172,"")</f>
        <v>106.72200000000001</v>
      </c>
      <c r="O172" s="2"/>
    </row>
    <row r="173" spans="1:15" ht="31.2" x14ac:dyDescent="0.3">
      <c r="A173" s="27"/>
      <c r="B173" s="49">
        <f>IF(I173&lt;&gt;"",1+MAX(A$1:$B172),"")</f>
        <v>94</v>
      </c>
      <c r="C173" s="50" t="s">
        <v>240</v>
      </c>
      <c r="D173" s="78"/>
      <c r="E173" s="167" t="s">
        <v>275</v>
      </c>
      <c r="F173" s="138">
        <f>F171*13.5</f>
        <v>44.55</v>
      </c>
      <c r="G173" s="54">
        <v>0.1</v>
      </c>
      <c r="H173" s="55">
        <f t="shared" si="156"/>
        <v>49.005000000000003</v>
      </c>
      <c r="I173" s="130" t="s">
        <v>50</v>
      </c>
      <c r="J173" s="56">
        <v>0.45</v>
      </c>
      <c r="K173" s="56">
        <v>0.65</v>
      </c>
      <c r="L173" s="57">
        <f t="shared" si="157"/>
        <v>22.052250000000001</v>
      </c>
      <c r="M173" s="57">
        <f t="shared" si="158"/>
        <v>31.853250000000003</v>
      </c>
      <c r="N173" s="58">
        <f t="shared" si="159"/>
        <v>53.905500000000004</v>
      </c>
      <c r="O173" s="2"/>
    </row>
    <row r="174" spans="1:15" ht="31.2" x14ac:dyDescent="0.3">
      <c r="A174" s="27"/>
      <c r="B174" s="49">
        <f>IF(I174&lt;&gt;"",1+MAX(A$1:$B173),"")</f>
        <v>95</v>
      </c>
      <c r="C174" s="50" t="s">
        <v>240</v>
      </c>
      <c r="D174" s="78"/>
      <c r="E174" s="167" t="s">
        <v>276</v>
      </c>
      <c r="F174" s="138">
        <f>F171*13.5/1.33</f>
        <v>33.496240601503757</v>
      </c>
      <c r="G174" s="54">
        <v>0.1</v>
      </c>
      <c r="H174" s="55">
        <f t="shared" si="156"/>
        <v>36.845864661654133</v>
      </c>
      <c r="I174" s="130" t="s">
        <v>49</v>
      </c>
      <c r="J174" s="56">
        <v>2.75</v>
      </c>
      <c r="K174" s="56">
        <v>2.1</v>
      </c>
      <c r="L174" s="57">
        <f t="shared" si="157"/>
        <v>101.32612781954887</v>
      </c>
      <c r="M174" s="57">
        <f t="shared" si="158"/>
        <v>77.376315789473679</v>
      </c>
      <c r="N174" s="58">
        <f t="shared" si="159"/>
        <v>178.70244360902257</v>
      </c>
      <c r="O174" s="2"/>
    </row>
    <row r="175" spans="1:15" x14ac:dyDescent="0.3">
      <c r="A175" s="27"/>
      <c r="B175" s="49">
        <f>IF(I175&lt;&gt;"",1+MAX(A$1:$B174),"")</f>
        <v>96</v>
      </c>
      <c r="C175" s="81" t="s">
        <v>240</v>
      </c>
      <c r="D175" s="81"/>
      <c r="E175" s="82" t="s">
        <v>62</v>
      </c>
      <c r="F175" s="83">
        <f>F171*2</f>
        <v>6.6</v>
      </c>
      <c r="G175" s="54">
        <v>0.1</v>
      </c>
      <c r="H175" s="55">
        <f t="shared" si="156"/>
        <v>7.26</v>
      </c>
      <c r="I175" s="88" t="s">
        <v>49</v>
      </c>
      <c r="J175" s="56">
        <v>1.25</v>
      </c>
      <c r="K175" s="56">
        <v>1.1000000000000001</v>
      </c>
      <c r="L175" s="57">
        <f t="shared" si="157"/>
        <v>9.0749999999999993</v>
      </c>
      <c r="M175" s="57">
        <f t="shared" si="158"/>
        <v>7.9860000000000007</v>
      </c>
      <c r="N175" s="58">
        <f t="shared" si="159"/>
        <v>17.061</v>
      </c>
      <c r="O175" s="2"/>
    </row>
    <row r="176" spans="1:15" x14ac:dyDescent="0.3">
      <c r="A176" s="27"/>
      <c r="B176" s="49">
        <f>IF(I176&lt;&gt;"",1+MAX(A$1:$B175),"")</f>
        <v>97</v>
      </c>
      <c r="C176" s="81" t="s">
        <v>240</v>
      </c>
      <c r="D176" s="81"/>
      <c r="E176" s="82" t="s">
        <v>63</v>
      </c>
      <c r="F176" s="83">
        <f>F171</f>
        <v>3.3</v>
      </c>
      <c r="G176" s="54">
        <v>0.1</v>
      </c>
      <c r="H176" s="55">
        <f t="shared" si="156"/>
        <v>3.63</v>
      </c>
      <c r="I176" s="88" t="s">
        <v>49</v>
      </c>
      <c r="J176" s="56">
        <v>1.1000000000000001</v>
      </c>
      <c r="K176" s="56">
        <v>0.65</v>
      </c>
      <c r="L176" s="57">
        <f t="shared" si="157"/>
        <v>3.9930000000000003</v>
      </c>
      <c r="M176" s="57">
        <f t="shared" si="158"/>
        <v>2.3595000000000002</v>
      </c>
      <c r="N176" s="58">
        <f t="shared" si="159"/>
        <v>6.3525000000000009</v>
      </c>
      <c r="O176" s="2"/>
    </row>
    <row r="177" spans="1:15" x14ac:dyDescent="0.3">
      <c r="A177" s="27"/>
      <c r="B177" s="49" t="str">
        <f>IF(I177&lt;&gt;"",1+MAX(A$1:$B176),"")</f>
        <v/>
      </c>
      <c r="C177" s="81"/>
      <c r="D177" s="81"/>
      <c r="E177" s="82"/>
      <c r="F177" s="83"/>
      <c r="G177" s="54"/>
      <c r="H177" s="55"/>
      <c r="I177" s="88"/>
      <c r="J177" s="56"/>
      <c r="K177" s="56"/>
      <c r="L177" s="57"/>
      <c r="M177" s="57"/>
      <c r="N177" s="58"/>
      <c r="O177" s="2"/>
    </row>
    <row r="178" spans="1:15" x14ac:dyDescent="0.3">
      <c r="A178" s="27"/>
      <c r="B178" s="49" t="str">
        <f>IF(I178&lt;&gt;"",1+MAX(A$1:$B177),"")</f>
        <v/>
      </c>
      <c r="C178" s="81"/>
      <c r="D178" s="81"/>
      <c r="E178" s="87" t="s">
        <v>233</v>
      </c>
      <c r="F178" s="134">
        <v>16</v>
      </c>
      <c r="G178" s="135" t="s">
        <v>49</v>
      </c>
      <c r="H178" s="157">
        <v>10.5</v>
      </c>
      <c r="I178" s="80"/>
      <c r="J178" s="56"/>
      <c r="K178" s="56"/>
      <c r="L178" s="57"/>
      <c r="M178" s="57"/>
      <c r="N178" s="58"/>
      <c r="O178" s="2"/>
    </row>
    <row r="179" spans="1:15" x14ac:dyDescent="0.3">
      <c r="A179" s="27"/>
      <c r="B179" s="49">
        <f>IF(I179&lt;&gt;"",1+MAX(A$1:$B178),"")</f>
        <v>98</v>
      </c>
      <c r="C179" s="81" t="s">
        <v>240</v>
      </c>
      <c r="D179" s="81"/>
      <c r="E179" s="82" t="s">
        <v>231</v>
      </c>
      <c r="F179" s="83">
        <f>F178*H178</f>
        <v>168</v>
      </c>
      <c r="G179" s="54">
        <v>0.1</v>
      </c>
      <c r="H179" s="55">
        <f t="shared" ref="H179:H180" si="160">F179*(1+G179)</f>
        <v>184.8</v>
      </c>
      <c r="I179" s="88" t="s">
        <v>50</v>
      </c>
      <c r="J179" s="56">
        <v>1.85</v>
      </c>
      <c r="K179" s="56">
        <v>0.95</v>
      </c>
      <c r="L179" s="57">
        <f t="shared" ref="L179:L180" si="161">IF(I179&lt;&gt;"",H179*J179,"")</f>
        <v>341.88000000000005</v>
      </c>
      <c r="M179" s="57">
        <f t="shared" ref="M179:M180" si="162">IF(I179&lt;&gt;"",H179*K179,"")</f>
        <v>175.56</v>
      </c>
      <c r="N179" s="58">
        <f t="shared" ref="N179:N180" si="163">IF(I179&lt;&gt;"",L179+M179,"")</f>
        <v>517.44000000000005</v>
      </c>
      <c r="O179" s="2"/>
    </row>
    <row r="180" spans="1:15" x14ac:dyDescent="0.3">
      <c r="A180" s="27"/>
      <c r="B180" s="49">
        <f>IF(I180&lt;&gt;"",1+MAX(A$1:$B179),"")</f>
        <v>99</v>
      </c>
      <c r="C180" s="81" t="s">
        <v>240</v>
      </c>
      <c r="D180" s="81"/>
      <c r="E180" s="82" t="s">
        <v>63</v>
      </c>
      <c r="F180" s="83">
        <f>F178</f>
        <v>16</v>
      </c>
      <c r="G180" s="54">
        <v>0.1</v>
      </c>
      <c r="H180" s="55">
        <f t="shared" si="160"/>
        <v>17.600000000000001</v>
      </c>
      <c r="I180" s="88" t="s">
        <v>49</v>
      </c>
      <c r="J180" s="56">
        <v>1.1000000000000001</v>
      </c>
      <c r="K180" s="56">
        <v>0.65</v>
      </c>
      <c r="L180" s="57">
        <f t="shared" si="161"/>
        <v>19.360000000000003</v>
      </c>
      <c r="M180" s="57">
        <f t="shared" si="162"/>
        <v>11.440000000000001</v>
      </c>
      <c r="N180" s="58">
        <f t="shared" si="163"/>
        <v>30.800000000000004</v>
      </c>
      <c r="O180" s="2"/>
    </row>
    <row r="181" spans="1:15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8"/>
      <c r="J181" s="56"/>
      <c r="K181" s="56"/>
      <c r="L181" s="57"/>
      <c r="M181" s="57"/>
      <c r="N181" s="58"/>
      <c r="O181" s="2"/>
    </row>
    <row r="182" spans="1:15" x14ac:dyDescent="0.3">
      <c r="A182" s="27"/>
      <c r="B182" s="49" t="str">
        <f>IF(I182&lt;&gt;"",1+MAX(A$1:$B181),"")</f>
        <v/>
      </c>
      <c r="C182" s="81"/>
      <c r="D182" s="81"/>
      <c r="E182" s="87" t="s">
        <v>234</v>
      </c>
      <c r="F182" s="134">
        <v>27.5</v>
      </c>
      <c r="G182" s="135" t="s">
        <v>49</v>
      </c>
      <c r="H182" s="157">
        <v>12</v>
      </c>
      <c r="I182" s="80"/>
      <c r="J182" s="56"/>
      <c r="K182" s="56"/>
      <c r="L182" s="57"/>
      <c r="M182" s="57"/>
      <c r="N182" s="58"/>
      <c r="O182" s="2"/>
    </row>
    <row r="183" spans="1:15" x14ac:dyDescent="0.3">
      <c r="A183" s="27"/>
      <c r="B183" s="49">
        <f>IF(I183&lt;&gt;"",1+MAX(A$1:$B182),"")</f>
        <v>100</v>
      </c>
      <c r="C183" s="81" t="s">
        <v>240</v>
      </c>
      <c r="D183" s="81"/>
      <c r="E183" s="82" t="s">
        <v>231</v>
      </c>
      <c r="F183" s="83">
        <f>F182*H182</f>
        <v>330</v>
      </c>
      <c r="G183" s="54">
        <v>0.1</v>
      </c>
      <c r="H183" s="55">
        <f t="shared" ref="H183:H186" si="164">F183*(1+G183)</f>
        <v>363.00000000000006</v>
      </c>
      <c r="I183" s="88" t="s">
        <v>50</v>
      </c>
      <c r="J183" s="56">
        <v>1.85</v>
      </c>
      <c r="K183" s="56">
        <v>0.95</v>
      </c>
      <c r="L183" s="57">
        <f t="shared" ref="L183:L186" si="165">IF(I183&lt;&gt;"",H183*J183,"")</f>
        <v>671.55000000000018</v>
      </c>
      <c r="M183" s="57">
        <f t="shared" ref="M183:M186" si="166">IF(I183&lt;&gt;"",H183*K183,"")</f>
        <v>344.85</v>
      </c>
      <c r="N183" s="58">
        <f t="shared" ref="N183:N186" si="167">IF(I183&lt;&gt;"",L183+M183,"")</f>
        <v>1016.4000000000002</v>
      </c>
      <c r="O183" s="2"/>
    </row>
    <row r="184" spans="1:15" x14ac:dyDescent="0.3">
      <c r="A184" s="27"/>
      <c r="B184" s="49">
        <f>IF(I184&lt;&gt;"",1+MAX(A$1:$B183),"")</f>
        <v>101</v>
      </c>
      <c r="C184" s="81" t="s">
        <v>240</v>
      </c>
      <c r="D184" s="81"/>
      <c r="E184" s="82" t="s">
        <v>235</v>
      </c>
      <c r="F184" s="83">
        <f>(F182/1.33)*H182</f>
        <v>248.12030075187965</v>
      </c>
      <c r="G184" s="54">
        <v>0.1</v>
      </c>
      <c r="H184" s="55">
        <f t="shared" si="164"/>
        <v>272.93233082706763</v>
      </c>
      <c r="I184" s="88" t="s">
        <v>49</v>
      </c>
      <c r="J184" s="56">
        <v>1.45</v>
      </c>
      <c r="K184" s="56">
        <v>0.65</v>
      </c>
      <c r="L184" s="57">
        <f t="shared" si="165"/>
        <v>395.75187969924804</v>
      </c>
      <c r="M184" s="57">
        <f t="shared" si="166"/>
        <v>177.40601503759396</v>
      </c>
      <c r="N184" s="58">
        <f t="shared" si="167"/>
        <v>573.15789473684197</v>
      </c>
      <c r="O184" s="2"/>
    </row>
    <row r="185" spans="1:15" x14ac:dyDescent="0.3">
      <c r="A185" s="27"/>
      <c r="B185" s="49">
        <f>IF(I185&lt;&gt;"",1+MAX(A$1:$B184),"")</f>
        <v>102</v>
      </c>
      <c r="C185" s="81" t="s">
        <v>240</v>
      </c>
      <c r="D185" s="81"/>
      <c r="E185" s="82" t="s">
        <v>270</v>
      </c>
      <c r="F185" s="83">
        <f>F182*2</f>
        <v>55</v>
      </c>
      <c r="G185" s="54">
        <v>0.1</v>
      </c>
      <c r="H185" s="55">
        <f t="shared" si="164"/>
        <v>60.500000000000007</v>
      </c>
      <c r="I185" s="88" t="s">
        <v>49</v>
      </c>
      <c r="J185" s="56">
        <v>1.45</v>
      </c>
      <c r="K185" s="56">
        <v>0.65</v>
      </c>
      <c r="L185" s="57">
        <f t="shared" si="165"/>
        <v>87.725000000000009</v>
      </c>
      <c r="M185" s="57">
        <f t="shared" si="166"/>
        <v>39.325000000000003</v>
      </c>
      <c r="N185" s="58">
        <f t="shared" si="167"/>
        <v>127.05000000000001</v>
      </c>
      <c r="O185" s="2"/>
    </row>
    <row r="186" spans="1:15" x14ac:dyDescent="0.3">
      <c r="A186" s="27"/>
      <c r="B186" s="49">
        <f>IF(I186&lt;&gt;"",1+MAX(A$1:$B185),"")</f>
        <v>103</v>
      </c>
      <c r="C186" s="81" t="s">
        <v>240</v>
      </c>
      <c r="D186" s="81"/>
      <c r="E186" s="82" t="s">
        <v>63</v>
      </c>
      <c r="F186" s="83">
        <f>F182</f>
        <v>27.5</v>
      </c>
      <c r="G186" s="54">
        <v>0.1</v>
      </c>
      <c r="H186" s="55">
        <f t="shared" si="164"/>
        <v>30.250000000000004</v>
      </c>
      <c r="I186" s="88" t="s">
        <v>49</v>
      </c>
      <c r="J186" s="56">
        <v>1.1000000000000001</v>
      </c>
      <c r="K186" s="56">
        <v>0.65</v>
      </c>
      <c r="L186" s="57">
        <f t="shared" si="165"/>
        <v>33.275000000000006</v>
      </c>
      <c r="M186" s="57">
        <f t="shared" si="166"/>
        <v>19.662500000000001</v>
      </c>
      <c r="N186" s="58">
        <f t="shared" si="167"/>
        <v>52.937500000000007</v>
      </c>
      <c r="O186" s="2"/>
    </row>
    <row r="187" spans="1:15" x14ac:dyDescent="0.3">
      <c r="A187" s="27"/>
      <c r="B187" s="49" t="str">
        <f>IF(I187&lt;&gt;"",1+MAX(A$1:$B186),"")</f>
        <v/>
      </c>
      <c r="C187" s="81"/>
      <c r="D187" s="81"/>
      <c r="E187" s="82"/>
      <c r="F187" s="83"/>
      <c r="G187" s="54"/>
      <c r="H187" s="55"/>
      <c r="I187" s="88"/>
      <c r="J187" s="56"/>
      <c r="K187" s="56"/>
      <c r="L187" s="57"/>
      <c r="M187" s="57"/>
      <c r="N187" s="58"/>
      <c r="O187" s="2"/>
    </row>
    <row r="188" spans="1:15" x14ac:dyDescent="0.3">
      <c r="A188" s="27"/>
      <c r="B188" s="49" t="str">
        <f>IF(I188&lt;&gt;"",1+MAX(A$1:$B187),"")</f>
        <v/>
      </c>
      <c r="C188" s="81"/>
      <c r="D188" s="81"/>
      <c r="E188" s="87" t="s">
        <v>236</v>
      </c>
      <c r="F188" s="134">
        <v>11</v>
      </c>
      <c r="G188" s="135" t="s">
        <v>49</v>
      </c>
      <c r="H188" s="157">
        <v>13.5</v>
      </c>
      <c r="I188" s="80"/>
      <c r="J188" s="56"/>
      <c r="K188" s="56"/>
      <c r="L188" s="57"/>
      <c r="M188" s="57"/>
      <c r="N188" s="58"/>
      <c r="O188" s="2"/>
    </row>
    <row r="189" spans="1:15" x14ac:dyDescent="0.3">
      <c r="A189" s="27"/>
      <c r="B189" s="49">
        <f>IF(I189&lt;&gt;"",1+MAX(A$1:$B188),"")</f>
        <v>104</v>
      </c>
      <c r="C189" s="50" t="s">
        <v>240</v>
      </c>
      <c r="D189" s="78"/>
      <c r="E189" s="167" t="s">
        <v>231</v>
      </c>
      <c r="F189" s="138">
        <f>F188*H188</f>
        <v>148.5</v>
      </c>
      <c r="G189" s="54">
        <v>0.1</v>
      </c>
      <c r="H189" s="55">
        <f t="shared" ref="H189:H193" si="168">F189*(1+G189)</f>
        <v>163.35000000000002</v>
      </c>
      <c r="I189" s="130" t="s">
        <v>50</v>
      </c>
      <c r="J189" s="56">
        <v>1.85</v>
      </c>
      <c r="K189" s="56">
        <v>0.95</v>
      </c>
      <c r="L189" s="57">
        <f t="shared" ref="L189:L193" si="169">IF(I189&lt;&gt;"",H189*J189,"")</f>
        <v>302.19750000000005</v>
      </c>
      <c r="M189" s="57">
        <f t="shared" ref="M189:M193" si="170">IF(I189&lt;&gt;"",H189*K189,"")</f>
        <v>155.1825</v>
      </c>
      <c r="N189" s="58">
        <f t="shared" ref="N189:N193" si="171">IF(I189&lt;&gt;"",L189+M189,"")</f>
        <v>457.38000000000005</v>
      </c>
      <c r="O189" s="2"/>
    </row>
    <row r="190" spans="1:15" x14ac:dyDescent="0.3">
      <c r="A190" s="27"/>
      <c r="B190" s="49">
        <f>IF(I190&lt;&gt;"",1+MAX(A$1:$B189),"")</f>
        <v>105</v>
      </c>
      <c r="C190" s="50" t="s">
        <v>240</v>
      </c>
      <c r="D190" s="78"/>
      <c r="E190" s="167" t="s">
        <v>228</v>
      </c>
      <c r="F190" s="138">
        <f>F188*H188</f>
        <v>148.5</v>
      </c>
      <c r="G190" s="54">
        <v>0.1</v>
      </c>
      <c r="H190" s="55">
        <f t="shared" si="168"/>
        <v>163.35000000000002</v>
      </c>
      <c r="I190" s="130" t="s">
        <v>50</v>
      </c>
      <c r="J190" s="56">
        <v>0.45</v>
      </c>
      <c r="K190" s="56">
        <v>0.65</v>
      </c>
      <c r="L190" s="57">
        <f t="shared" si="169"/>
        <v>73.507500000000007</v>
      </c>
      <c r="M190" s="57">
        <f t="shared" si="170"/>
        <v>106.17750000000002</v>
      </c>
      <c r="N190" s="58">
        <f t="shared" si="171"/>
        <v>179.68500000000003</v>
      </c>
      <c r="O190" s="2"/>
    </row>
    <row r="191" spans="1:15" x14ac:dyDescent="0.3">
      <c r="A191" s="27"/>
      <c r="B191" s="49">
        <f>IF(I191&lt;&gt;"",1+MAX(A$1:$B190),"")</f>
        <v>106</v>
      </c>
      <c r="C191" s="50" t="s">
        <v>240</v>
      </c>
      <c r="D191" s="78"/>
      <c r="E191" s="167" t="s">
        <v>61</v>
      </c>
      <c r="F191" s="138">
        <f>F188/1.33*H188</f>
        <v>111.65413533834585</v>
      </c>
      <c r="G191" s="54">
        <v>0.1</v>
      </c>
      <c r="H191" s="55">
        <f t="shared" si="168"/>
        <v>122.81954887218045</v>
      </c>
      <c r="I191" s="130" t="s">
        <v>49</v>
      </c>
      <c r="J191" s="56">
        <v>2.75</v>
      </c>
      <c r="K191" s="56">
        <v>2.1</v>
      </c>
      <c r="L191" s="57">
        <f t="shared" si="169"/>
        <v>337.75375939849624</v>
      </c>
      <c r="M191" s="57">
        <f t="shared" si="170"/>
        <v>257.92105263157896</v>
      </c>
      <c r="N191" s="58">
        <f t="shared" si="171"/>
        <v>595.67481203007515</v>
      </c>
      <c r="O191" s="2"/>
    </row>
    <row r="192" spans="1:15" x14ac:dyDescent="0.3">
      <c r="A192" s="27"/>
      <c r="B192" s="49">
        <f>IF(I192&lt;&gt;"",1+MAX(A$1:$B191),"")</f>
        <v>107</v>
      </c>
      <c r="C192" s="50" t="s">
        <v>240</v>
      </c>
      <c r="D192" s="78"/>
      <c r="E192" s="167" t="s">
        <v>62</v>
      </c>
      <c r="F192" s="138">
        <f>F188*2</f>
        <v>22</v>
      </c>
      <c r="G192" s="54">
        <v>0.1</v>
      </c>
      <c r="H192" s="55">
        <f t="shared" si="168"/>
        <v>24.200000000000003</v>
      </c>
      <c r="I192" s="130" t="s">
        <v>49</v>
      </c>
      <c r="J192" s="56">
        <v>1.25</v>
      </c>
      <c r="K192" s="56">
        <v>1.1000000000000001</v>
      </c>
      <c r="L192" s="57">
        <f t="shared" si="169"/>
        <v>30.250000000000004</v>
      </c>
      <c r="M192" s="57">
        <f t="shared" si="170"/>
        <v>26.620000000000005</v>
      </c>
      <c r="N192" s="58">
        <f t="shared" si="171"/>
        <v>56.870000000000005</v>
      </c>
      <c r="O192" s="2"/>
    </row>
    <row r="193" spans="1:15" x14ac:dyDescent="0.3">
      <c r="A193" s="27"/>
      <c r="B193" s="49">
        <f>IF(I193&lt;&gt;"",1+MAX(A$1:$B192),"")</f>
        <v>108</v>
      </c>
      <c r="C193" s="50" t="s">
        <v>240</v>
      </c>
      <c r="D193" s="78"/>
      <c r="E193" s="167" t="s">
        <v>229</v>
      </c>
      <c r="F193" s="138">
        <f>F188*2</f>
        <v>22</v>
      </c>
      <c r="G193" s="54">
        <v>0.1</v>
      </c>
      <c r="H193" s="55">
        <f t="shared" si="168"/>
        <v>24.200000000000003</v>
      </c>
      <c r="I193" s="130" t="s">
        <v>49</v>
      </c>
      <c r="J193" s="56">
        <v>1.45</v>
      </c>
      <c r="K193" s="56">
        <v>1.1000000000000001</v>
      </c>
      <c r="L193" s="57">
        <f t="shared" si="169"/>
        <v>35.090000000000003</v>
      </c>
      <c r="M193" s="57">
        <f t="shared" si="170"/>
        <v>26.620000000000005</v>
      </c>
      <c r="N193" s="58">
        <f t="shared" si="171"/>
        <v>61.710000000000008</v>
      </c>
      <c r="O193" s="2"/>
    </row>
    <row r="194" spans="1:15" x14ac:dyDescent="0.3">
      <c r="A194" s="27"/>
      <c r="B194" s="49" t="str">
        <f>IF(I194&lt;&gt;"",1+MAX(A$1:$B193),"")</f>
        <v/>
      </c>
      <c r="C194" s="81"/>
      <c r="D194" s="81"/>
      <c r="E194" s="82"/>
      <c r="F194" s="83"/>
      <c r="G194" s="54"/>
      <c r="H194" s="55"/>
      <c r="I194" s="88"/>
      <c r="J194" s="56"/>
      <c r="K194" s="56"/>
      <c r="L194" s="57"/>
      <c r="M194" s="57"/>
      <c r="N194" s="58"/>
      <c r="O194" s="2"/>
    </row>
    <row r="195" spans="1:15" x14ac:dyDescent="0.3">
      <c r="A195" s="27"/>
      <c r="B195" s="49" t="str">
        <f>IF(I195&lt;&gt;"",1+MAX(A$1:$B194),"")</f>
        <v/>
      </c>
      <c r="C195" s="81"/>
      <c r="D195" s="81"/>
      <c r="E195" s="87" t="s">
        <v>299</v>
      </c>
      <c r="F195" s="134">
        <v>36.700000000000003</v>
      </c>
      <c r="G195" s="135" t="s">
        <v>49</v>
      </c>
      <c r="H195" s="157">
        <v>13.5</v>
      </c>
      <c r="I195" s="80"/>
      <c r="J195" s="56"/>
      <c r="K195" s="56"/>
      <c r="L195" s="57"/>
      <c r="M195" s="57"/>
      <c r="N195" s="58"/>
      <c r="O195" s="2"/>
    </row>
    <row r="196" spans="1:15" x14ac:dyDescent="0.3">
      <c r="A196" s="27"/>
      <c r="B196" s="49">
        <f>IF(I196&lt;&gt;"",1+MAX(A$1:$B195),"")</f>
        <v>109</v>
      </c>
      <c r="C196" s="81" t="s">
        <v>240</v>
      </c>
      <c r="D196" s="81"/>
      <c r="E196" s="82" t="s">
        <v>238</v>
      </c>
      <c r="F196" s="83">
        <f>F195*H195*2*2</f>
        <v>1981.8000000000002</v>
      </c>
      <c r="G196" s="54">
        <v>0.1</v>
      </c>
      <c r="H196" s="55">
        <f t="shared" ref="H196:H200" si="172">F196*(1+G196)</f>
        <v>2179.9800000000005</v>
      </c>
      <c r="I196" s="88" t="s">
        <v>50</v>
      </c>
      <c r="J196" s="56">
        <v>1.85</v>
      </c>
      <c r="K196" s="56">
        <v>0.95</v>
      </c>
      <c r="L196" s="57">
        <f t="shared" ref="L196:L200" si="173">IF(I196&lt;&gt;"",H196*J196,"")</f>
        <v>4032.9630000000011</v>
      </c>
      <c r="M196" s="57">
        <f t="shared" ref="M196:M200" si="174">IF(I196&lt;&gt;"",H196*K196,"")</f>
        <v>2070.9810000000002</v>
      </c>
      <c r="N196" s="58">
        <f t="shared" ref="N196:N200" si="175">IF(I196&lt;&gt;"",L196+M196,"")</f>
        <v>6103.9440000000013</v>
      </c>
      <c r="O196" s="2"/>
    </row>
    <row r="197" spans="1:15" x14ac:dyDescent="0.3">
      <c r="A197" s="27"/>
      <c r="B197" s="49">
        <f>IF(I197&lt;&gt;"",1+MAX(A$1:$B196),"")</f>
        <v>110</v>
      </c>
      <c r="C197" s="50" t="s">
        <v>240</v>
      </c>
      <c r="D197" s="78"/>
      <c r="E197" s="167" t="s">
        <v>228</v>
      </c>
      <c r="F197" s="138">
        <f>F195*H195</f>
        <v>495.45000000000005</v>
      </c>
      <c r="G197" s="54">
        <v>0.1</v>
      </c>
      <c r="H197" s="55">
        <f t="shared" ref="H197:H198" si="176">F197*(1+G197)</f>
        <v>544.99500000000012</v>
      </c>
      <c r="I197" s="130" t="s">
        <v>50</v>
      </c>
      <c r="J197" s="56">
        <v>0.45</v>
      </c>
      <c r="K197" s="56">
        <v>0.65</v>
      </c>
      <c r="L197" s="57">
        <f t="shared" ref="L197:L198" si="177">IF(I197&lt;&gt;"",H197*J197,"")</f>
        <v>245.24775000000005</v>
      </c>
      <c r="M197" s="57">
        <f t="shared" ref="M197:M198" si="178">IF(I197&lt;&gt;"",H197*K197,"")</f>
        <v>354.24675000000008</v>
      </c>
      <c r="N197" s="58">
        <f t="shared" ref="N197:N198" si="179">IF(I197&lt;&gt;"",L197+M197,"")</f>
        <v>599.49450000000013</v>
      </c>
      <c r="O197" s="2"/>
    </row>
    <row r="198" spans="1:15" x14ac:dyDescent="0.3">
      <c r="A198" s="27"/>
      <c r="B198" s="49">
        <f>IF(I198&lt;&gt;"",1+MAX(A$1:$B197),"")</f>
        <v>111</v>
      </c>
      <c r="C198" s="50" t="s">
        <v>240</v>
      </c>
      <c r="D198" s="78"/>
      <c r="E198" s="167" t="s">
        <v>271</v>
      </c>
      <c r="F198" s="138">
        <f>F195/1.33*H195*2</f>
        <v>745.03759398496243</v>
      </c>
      <c r="G198" s="54">
        <v>0.1</v>
      </c>
      <c r="H198" s="55">
        <f t="shared" si="176"/>
        <v>819.54135338345873</v>
      </c>
      <c r="I198" s="130" t="s">
        <v>49</v>
      </c>
      <c r="J198" s="56">
        <v>2.75</v>
      </c>
      <c r="K198" s="56">
        <v>2.1</v>
      </c>
      <c r="L198" s="57">
        <f t="shared" si="177"/>
        <v>2253.7387218045114</v>
      </c>
      <c r="M198" s="57">
        <f t="shared" si="178"/>
        <v>1721.0368421052633</v>
      </c>
      <c r="N198" s="58">
        <f t="shared" si="179"/>
        <v>3974.775563909775</v>
      </c>
      <c r="O198" s="2"/>
    </row>
    <row r="199" spans="1:15" x14ac:dyDescent="0.3">
      <c r="A199" s="27"/>
      <c r="B199" s="49">
        <f>IF(I199&lt;&gt;"",1+MAX(A$1:$B198),"")</f>
        <v>112</v>
      </c>
      <c r="C199" s="50" t="s">
        <v>240</v>
      </c>
      <c r="D199" s="78"/>
      <c r="E199" s="167" t="s">
        <v>62</v>
      </c>
      <c r="F199" s="138">
        <f>F195*4</f>
        <v>146.80000000000001</v>
      </c>
      <c r="G199" s="54">
        <v>0.1</v>
      </c>
      <c r="H199" s="55">
        <f t="shared" si="172"/>
        <v>161.48000000000002</v>
      </c>
      <c r="I199" s="130" t="s">
        <v>49</v>
      </c>
      <c r="J199" s="56">
        <v>1.25</v>
      </c>
      <c r="K199" s="56">
        <v>1.1000000000000001</v>
      </c>
      <c r="L199" s="57">
        <f t="shared" si="173"/>
        <v>201.85000000000002</v>
      </c>
      <c r="M199" s="57">
        <f t="shared" si="174"/>
        <v>177.62800000000004</v>
      </c>
      <c r="N199" s="58">
        <f t="shared" si="175"/>
        <v>379.47800000000007</v>
      </c>
      <c r="O199" s="2"/>
    </row>
    <row r="200" spans="1:15" x14ac:dyDescent="0.3">
      <c r="A200" s="27"/>
      <c r="B200" s="49">
        <f>IF(I200&lt;&gt;"",1+MAX(A$1:$B199),"")</f>
        <v>113</v>
      </c>
      <c r="C200" s="81" t="s">
        <v>240</v>
      </c>
      <c r="D200" s="81"/>
      <c r="E200" s="82" t="s">
        <v>229</v>
      </c>
      <c r="F200" s="83">
        <f>F195*4</f>
        <v>146.80000000000001</v>
      </c>
      <c r="G200" s="54">
        <v>0.1</v>
      </c>
      <c r="H200" s="55">
        <f t="shared" si="172"/>
        <v>161.48000000000002</v>
      </c>
      <c r="I200" s="88" t="s">
        <v>49</v>
      </c>
      <c r="J200" s="56">
        <v>1.45</v>
      </c>
      <c r="K200" s="56">
        <v>1.1000000000000001</v>
      </c>
      <c r="L200" s="57">
        <f t="shared" si="173"/>
        <v>234.14600000000002</v>
      </c>
      <c r="M200" s="57">
        <f t="shared" si="174"/>
        <v>177.62800000000004</v>
      </c>
      <c r="N200" s="58">
        <f t="shared" si="175"/>
        <v>411.77400000000006</v>
      </c>
      <c r="O200" s="2"/>
    </row>
    <row r="201" spans="1:15" x14ac:dyDescent="0.3">
      <c r="A201" s="27"/>
      <c r="B201" s="49" t="str">
        <f>IF(I201&lt;&gt;"",1+MAX(A$1:$B200),"")</f>
        <v/>
      </c>
      <c r="C201" s="81"/>
      <c r="D201" s="81"/>
      <c r="E201" s="82"/>
      <c r="F201" s="83"/>
      <c r="G201" s="54"/>
      <c r="H201" s="55"/>
      <c r="I201" s="88"/>
      <c r="J201" s="56"/>
      <c r="K201" s="56"/>
      <c r="L201" s="57"/>
      <c r="M201" s="57"/>
      <c r="N201" s="58"/>
      <c r="O201" s="2"/>
    </row>
    <row r="202" spans="1:15" x14ac:dyDescent="0.3">
      <c r="A202" s="27"/>
      <c r="B202" s="49" t="str">
        <f>IF(I202&lt;&gt;"",1+MAX(A$1:$B201),"")</f>
        <v/>
      </c>
      <c r="C202" s="81"/>
      <c r="D202" s="81"/>
      <c r="E202" s="87" t="s">
        <v>268</v>
      </c>
      <c r="F202" s="134">
        <v>48.2</v>
      </c>
      <c r="G202" s="135" t="s">
        <v>49</v>
      </c>
      <c r="H202" s="157">
        <v>10</v>
      </c>
      <c r="I202" s="80"/>
      <c r="J202" s="56"/>
      <c r="K202" s="56"/>
      <c r="L202" s="57"/>
      <c r="M202" s="57"/>
      <c r="N202" s="58"/>
      <c r="O202" s="2"/>
    </row>
    <row r="203" spans="1:15" ht="31.2" x14ac:dyDescent="0.3">
      <c r="A203" s="27"/>
      <c r="B203" s="49">
        <f>IF(I203&lt;&gt;"",1+MAX(A$1:$B202),"")</f>
        <v>114</v>
      </c>
      <c r="C203" s="81" t="s">
        <v>240</v>
      </c>
      <c r="D203" s="81"/>
      <c r="E203" s="82" t="s">
        <v>239</v>
      </c>
      <c r="F203" s="83">
        <f>F202*H202*2</f>
        <v>964</v>
      </c>
      <c r="G203" s="54">
        <v>0.1</v>
      </c>
      <c r="H203" s="55">
        <f t="shared" ref="H203:H208" si="180">F203*(1+G203)</f>
        <v>1060.4000000000001</v>
      </c>
      <c r="I203" s="88" t="s">
        <v>50</v>
      </c>
      <c r="J203" s="56">
        <v>1.85</v>
      </c>
      <c r="K203" s="56">
        <v>0.95</v>
      </c>
      <c r="L203" s="57">
        <f t="shared" ref="L203:L208" si="181">IF(I203&lt;&gt;"",H203*J203,"")</f>
        <v>1961.7400000000002</v>
      </c>
      <c r="M203" s="57">
        <f t="shared" ref="M203:M208" si="182">IF(I203&lt;&gt;"",H203*K203,"")</f>
        <v>1007.38</v>
      </c>
      <c r="N203" s="58">
        <f t="shared" ref="N203:N208" si="183">IF(I203&lt;&gt;"",L203+M203,"")</f>
        <v>2969.1200000000003</v>
      </c>
      <c r="O203" s="2"/>
    </row>
    <row r="204" spans="1:15" x14ac:dyDescent="0.3">
      <c r="A204" s="27"/>
      <c r="B204" s="49">
        <f>IF(I204&lt;&gt;"",1+MAX(A$1:$B203),"")</f>
        <v>115</v>
      </c>
      <c r="C204" s="50" t="s">
        <v>240</v>
      </c>
      <c r="D204" s="78"/>
      <c r="E204" s="167" t="s">
        <v>265</v>
      </c>
      <c r="F204" s="138">
        <f>F202*H202</f>
        <v>482</v>
      </c>
      <c r="G204" s="54">
        <v>0.1</v>
      </c>
      <c r="H204" s="55">
        <f t="shared" ref="H204" si="184">F204*(1+G204)</f>
        <v>530.20000000000005</v>
      </c>
      <c r="I204" s="130" t="s">
        <v>50</v>
      </c>
      <c r="J204" s="56">
        <v>0.95</v>
      </c>
      <c r="K204" s="56">
        <v>1.45</v>
      </c>
      <c r="L204" s="57">
        <f t="shared" ref="L204" si="185">IF(I204&lt;&gt;"",H204*J204,"")</f>
        <v>503.69</v>
      </c>
      <c r="M204" s="57">
        <f t="shared" ref="M204" si="186">IF(I204&lt;&gt;"",H204*K204,"")</f>
        <v>768.79000000000008</v>
      </c>
      <c r="N204" s="58">
        <f t="shared" ref="N204" si="187">IF(I204&lt;&gt;"",L204+M204,"")</f>
        <v>1272.48</v>
      </c>
      <c r="O204" s="2"/>
    </row>
    <row r="205" spans="1:15" x14ac:dyDescent="0.3">
      <c r="A205" s="27"/>
      <c r="B205" s="49">
        <f>IF(I205&lt;&gt;"",1+MAX(A$1:$B204),"")</f>
        <v>116</v>
      </c>
      <c r="C205" s="81" t="s">
        <v>240</v>
      </c>
      <c r="D205" s="81"/>
      <c r="E205" s="82" t="s">
        <v>228</v>
      </c>
      <c r="F205" s="83">
        <f>F202*H202</f>
        <v>482</v>
      </c>
      <c r="G205" s="54">
        <v>0.1</v>
      </c>
      <c r="H205" s="55">
        <f t="shared" si="180"/>
        <v>530.20000000000005</v>
      </c>
      <c r="I205" s="88" t="s">
        <v>50</v>
      </c>
      <c r="J205" s="56">
        <v>0.45</v>
      </c>
      <c r="K205" s="56">
        <v>0.65</v>
      </c>
      <c r="L205" s="57">
        <f t="shared" si="181"/>
        <v>238.59000000000003</v>
      </c>
      <c r="M205" s="57">
        <f t="shared" si="182"/>
        <v>344.63000000000005</v>
      </c>
      <c r="N205" s="58">
        <f t="shared" si="183"/>
        <v>583.22</v>
      </c>
      <c r="O205" s="2"/>
    </row>
    <row r="206" spans="1:15" x14ac:dyDescent="0.3">
      <c r="A206" s="27"/>
      <c r="B206" s="49">
        <f>IF(I206&lt;&gt;"",1+MAX(A$1:$B205),"")</f>
        <v>117</v>
      </c>
      <c r="C206" s="81" t="s">
        <v>240</v>
      </c>
      <c r="D206" s="81"/>
      <c r="E206" s="82" t="s">
        <v>61</v>
      </c>
      <c r="F206" s="83">
        <f>F202*H202/1.33</f>
        <v>362.40601503759399</v>
      </c>
      <c r="G206" s="54">
        <v>0.1</v>
      </c>
      <c r="H206" s="55">
        <f t="shared" si="180"/>
        <v>398.64661654135341</v>
      </c>
      <c r="I206" s="88" t="s">
        <v>49</v>
      </c>
      <c r="J206" s="56">
        <v>2.75</v>
      </c>
      <c r="K206" s="56">
        <v>2.1</v>
      </c>
      <c r="L206" s="57">
        <f t="shared" si="181"/>
        <v>1096.2781954887218</v>
      </c>
      <c r="M206" s="57">
        <f t="shared" si="182"/>
        <v>837.1578947368422</v>
      </c>
      <c r="N206" s="58">
        <f t="shared" si="183"/>
        <v>1933.4360902255639</v>
      </c>
      <c r="O206" s="2"/>
    </row>
    <row r="207" spans="1:15" x14ac:dyDescent="0.3">
      <c r="A207" s="27"/>
      <c r="B207" s="49">
        <f>IF(I207&lt;&gt;"",1+MAX(A$1:$B206),"")</f>
        <v>118</v>
      </c>
      <c r="C207" s="81" t="s">
        <v>240</v>
      </c>
      <c r="D207" s="81"/>
      <c r="E207" s="82" t="s">
        <v>62</v>
      </c>
      <c r="F207" s="83">
        <f>F202*2</f>
        <v>96.4</v>
      </c>
      <c r="G207" s="54">
        <v>0.1</v>
      </c>
      <c r="H207" s="55">
        <f t="shared" si="180"/>
        <v>106.04000000000002</v>
      </c>
      <c r="I207" s="88" t="s">
        <v>49</v>
      </c>
      <c r="J207" s="56">
        <v>1.25</v>
      </c>
      <c r="K207" s="56">
        <v>1.1000000000000001</v>
      </c>
      <c r="L207" s="57">
        <f t="shared" si="181"/>
        <v>132.55000000000001</v>
      </c>
      <c r="M207" s="57">
        <f t="shared" si="182"/>
        <v>116.64400000000003</v>
      </c>
      <c r="N207" s="58">
        <f t="shared" si="183"/>
        <v>249.19400000000005</v>
      </c>
      <c r="O207" s="2"/>
    </row>
    <row r="208" spans="1:15" x14ac:dyDescent="0.3">
      <c r="A208" s="27"/>
      <c r="B208" s="49">
        <f>IF(I208&lt;&gt;"",1+MAX(A$1:$B207),"")</f>
        <v>119</v>
      </c>
      <c r="C208" s="81" t="s">
        <v>240</v>
      </c>
      <c r="D208" s="81"/>
      <c r="E208" s="82" t="s">
        <v>63</v>
      </c>
      <c r="F208" s="83">
        <f>F202*4</f>
        <v>192.8</v>
      </c>
      <c r="G208" s="54">
        <v>0.1</v>
      </c>
      <c r="H208" s="55">
        <f t="shared" si="180"/>
        <v>212.08000000000004</v>
      </c>
      <c r="I208" s="88" t="s">
        <v>49</v>
      </c>
      <c r="J208" s="56">
        <v>1.1000000000000001</v>
      </c>
      <c r="K208" s="56">
        <v>0.65</v>
      </c>
      <c r="L208" s="57">
        <f t="shared" si="181"/>
        <v>233.28800000000007</v>
      </c>
      <c r="M208" s="57">
        <f t="shared" si="182"/>
        <v>137.85200000000003</v>
      </c>
      <c r="N208" s="58">
        <f t="shared" si="183"/>
        <v>371.1400000000001</v>
      </c>
      <c r="O208" s="2"/>
    </row>
    <row r="209" spans="1:15" x14ac:dyDescent="0.3">
      <c r="A209" s="27"/>
      <c r="B209" s="49" t="str">
        <f>IF(I209&lt;&gt;"",1+MAX(A$1:$B208),"")</f>
        <v/>
      </c>
      <c r="C209" s="81"/>
      <c r="D209" s="81"/>
      <c r="E209" s="82"/>
      <c r="F209" s="83"/>
      <c r="G209" s="54"/>
      <c r="H209" s="55"/>
      <c r="I209" s="88"/>
      <c r="J209" s="56"/>
      <c r="K209" s="56"/>
      <c r="L209" s="57"/>
      <c r="M209" s="57"/>
      <c r="N209" s="58"/>
      <c r="O209" s="2"/>
    </row>
    <row r="210" spans="1:15" x14ac:dyDescent="0.3">
      <c r="A210" s="27"/>
      <c r="B210" s="49" t="str">
        <f>IF(I210&lt;&gt;"",1+MAX(A$1:$B209),"")</f>
        <v/>
      </c>
      <c r="C210" s="81"/>
      <c r="D210" s="81"/>
      <c r="E210" s="87" t="s">
        <v>269</v>
      </c>
      <c r="F210" s="134">
        <v>62</v>
      </c>
      <c r="G210" s="135" t="s">
        <v>49</v>
      </c>
      <c r="H210" s="157">
        <v>10</v>
      </c>
      <c r="I210" s="80"/>
      <c r="J210" s="56"/>
      <c r="K210" s="56"/>
      <c r="L210" s="57"/>
      <c r="M210" s="57"/>
      <c r="N210" s="58"/>
      <c r="O210" s="2"/>
    </row>
    <row r="211" spans="1:15" ht="31.2" x14ac:dyDescent="0.3">
      <c r="A211" s="27"/>
      <c r="B211" s="49">
        <f>IF(I211&lt;&gt;"",1+MAX(A$1:$B210),"")</f>
        <v>120</v>
      </c>
      <c r="C211" s="81" t="s">
        <v>240</v>
      </c>
      <c r="D211" s="81"/>
      <c r="E211" s="82" t="s">
        <v>239</v>
      </c>
      <c r="F211" s="83">
        <f>F210*H210*2</f>
        <v>1240</v>
      </c>
      <c r="G211" s="54">
        <v>0.1</v>
      </c>
      <c r="H211" s="55">
        <f t="shared" ref="H211:H216" si="188">F211*(1+G211)</f>
        <v>1364</v>
      </c>
      <c r="I211" s="88" t="s">
        <v>50</v>
      </c>
      <c r="J211" s="56">
        <v>1.85</v>
      </c>
      <c r="K211" s="56">
        <v>0.95</v>
      </c>
      <c r="L211" s="57">
        <f t="shared" ref="L211:L216" si="189">IF(I211&lt;&gt;"",H211*J211,"")</f>
        <v>2523.4</v>
      </c>
      <c r="M211" s="57">
        <f t="shared" ref="M211:M216" si="190">IF(I211&lt;&gt;"",H211*K211,"")</f>
        <v>1295.8</v>
      </c>
      <c r="N211" s="58">
        <f t="shared" ref="N211:N216" si="191">IF(I211&lt;&gt;"",L211+M211,"")</f>
        <v>3819.2</v>
      </c>
      <c r="O211" s="2"/>
    </row>
    <row r="212" spans="1:15" x14ac:dyDescent="0.3">
      <c r="A212" s="27"/>
      <c r="B212" s="49">
        <f>IF(I212&lt;&gt;"",1+MAX(A$1:$B211),"")</f>
        <v>121</v>
      </c>
      <c r="C212" s="50" t="s">
        <v>240</v>
      </c>
      <c r="D212" s="78"/>
      <c r="E212" s="167" t="s">
        <v>265</v>
      </c>
      <c r="F212" s="138">
        <f>F210*H210</f>
        <v>620</v>
      </c>
      <c r="G212" s="54">
        <v>0.1</v>
      </c>
      <c r="H212" s="55">
        <f t="shared" si="188"/>
        <v>682</v>
      </c>
      <c r="I212" s="130" t="s">
        <v>50</v>
      </c>
      <c r="J212" s="56">
        <v>0.95</v>
      </c>
      <c r="K212" s="56">
        <v>1.45</v>
      </c>
      <c r="L212" s="57">
        <f t="shared" si="189"/>
        <v>647.9</v>
      </c>
      <c r="M212" s="57">
        <f t="shared" si="190"/>
        <v>988.9</v>
      </c>
      <c r="N212" s="58">
        <f t="shared" si="191"/>
        <v>1636.8</v>
      </c>
      <c r="O212" s="2"/>
    </row>
    <row r="213" spans="1:15" x14ac:dyDescent="0.3">
      <c r="A213" s="27"/>
      <c r="B213" s="49">
        <f>IF(I213&lt;&gt;"",1+MAX(A$1:$B212),"")</f>
        <v>122</v>
      </c>
      <c r="C213" s="81" t="s">
        <v>240</v>
      </c>
      <c r="D213" s="81"/>
      <c r="E213" s="82" t="s">
        <v>228</v>
      </c>
      <c r="F213" s="83">
        <f>F210*H210</f>
        <v>620</v>
      </c>
      <c r="G213" s="54">
        <v>0.1</v>
      </c>
      <c r="H213" s="55">
        <f t="shared" si="188"/>
        <v>682</v>
      </c>
      <c r="I213" s="88" t="s">
        <v>50</v>
      </c>
      <c r="J213" s="56">
        <v>0.45</v>
      </c>
      <c r="K213" s="56">
        <v>0.65</v>
      </c>
      <c r="L213" s="57">
        <f t="shared" si="189"/>
        <v>306.90000000000003</v>
      </c>
      <c r="M213" s="57">
        <f t="shared" si="190"/>
        <v>443.3</v>
      </c>
      <c r="N213" s="58">
        <f t="shared" si="191"/>
        <v>750.2</v>
      </c>
      <c r="O213" s="2"/>
    </row>
    <row r="214" spans="1:15" x14ac:dyDescent="0.3">
      <c r="A214" s="27"/>
      <c r="B214" s="49">
        <f>IF(I214&lt;&gt;"",1+MAX(A$1:$B213),"")</f>
        <v>123</v>
      </c>
      <c r="C214" s="81" t="s">
        <v>240</v>
      </c>
      <c r="D214" s="81"/>
      <c r="E214" s="82" t="s">
        <v>64</v>
      </c>
      <c r="F214" s="83">
        <f>F210*H210/1.33</f>
        <v>466.16541353383457</v>
      </c>
      <c r="G214" s="54">
        <v>0.1</v>
      </c>
      <c r="H214" s="55">
        <f t="shared" si="188"/>
        <v>512.78195488721803</v>
      </c>
      <c r="I214" s="88" t="s">
        <v>49</v>
      </c>
      <c r="J214" s="56">
        <v>3.1</v>
      </c>
      <c r="K214" s="56">
        <v>2.85</v>
      </c>
      <c r="L214" s="57">
        <f t="shared" si="189"/>
        <v>1589.624060150376</v>
      </c>
      <c r="M214" s="57">
        <f t="shared" si="190"/>
        <v>1461.4285714285716</v>
      </c>
      <c r="N214" s="58">
        <f t="shared" si="191"/>
        <v>3051.0526315789475</v>
      </c>
      <c r="O214" s="2"/>
    </row>
    <row r="215" spans="1:15" x14ac:dyDescent="0.3">
      <c r="A215" s="27"/>
      <c r="B215" s="49">
        <f>IF(I215&lt;&gt;"",1+MAX(A$1:$B214),"")</f>
        <v>124</v>
      </c>
      <c r="C215" s="81" t="s">
        <v>240</v>
      </c>
      <c r="D215" s="81"/>
      <c r="E215" s="82" t="s">
        <v>65</v>
      </c>
      <c r="F215" s="83">
        <f>F210*2</f>
        <v>124</v>
      </c>
      <c r="G215" s="54">
        <v>0.1</v>
      </c>
      <c r="H215" s="55">
        <f t="shared" si="188"/>
        <v>136.4</v>
      </c>
      <c r="I215" s="88" t="s">
        <v>49</v>
      </c>
      <c r="J215" s="56">
        <v>1.4</v>
      </c>
      <c r="K215" s="56">
        <v>1.45</v>
      </c>
      <c r="L215" s="57">
        <f t="shared" si="189"/>
        <v>190.96</v>
      </c>
      <c r="M215" s="57">
        <f t="shared" si="190"/>
        <v>197.78</v>
      </c>
      <c r="N215" s="58">
        <f t="shared" si="191"/>
        <v>388.74</v>
      </c>
      <c r="O215" s="2"/>
    </row>
    <row r="216" spans="1:15" x14ac:dyDescent="0.3">
      <c r="A216" s="27"/>
      <c r="B216" s="49">
        <f>IF(I216&lt;&gt;"",1+MAX(A$1:$B215),"")</f>
        <v>125</v>
      </c>
      <c r="C216" s="81" t="s">
        <v>240</v>
      </c>
      <c r="D216" s="81"/>
      <c r="E216" s="82" t="s">
        <v>63</v>
      </c>
      <c r="F216" s="83">
        <f>F210*4</f>
        <v>248</v>
      </c>
      <c r="G216" s="54">
        <v>0.1</v>
      </c>
      <c r="H216" s="55">
        <f t="shared" si="188"/>
        <v>272.8</v>
      </c>
      <c r="I216" s="88" t="s">
        <v>49</v>
      </c>
      <c r="J216" s="56">
        <v>1.1000000000000001</v>
      </c>
      <c r="K216" s="56">
        <v>0.65</v>
      </c>
      <c r="L216" s="57">
        <f t="shared" si="189"/>
        <v>300.08000000000004</v>
      </c>
      <c r="M216" s="57">
        <f t="shared" si="190"/>
        <v>177.32000000000002</v>
      </c>
      <c r="N216" s="58">
        <f t="shared" si="191"/>
        <v>477.40000000000009</v>
      </c>
      <c r="O216" s="2"/>
    </row>
    <row r="217" spans="1:15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O217" s="2"/>
    </row>
    <row r="218" spans="1:15" x14ac:dyDescent="0.3">
      <c r="A218" s="27"/>
      <c r="B218" s="49" t="str">
        <f>IF(I218&lt;&gt;"",1+MAX(A$1:$B217),"")</f>
        <v/>
      </c>
      <c r="C218" s="81"/>
      <c r="D218" s="81"/>
      <c r="E218" s="158" t="s">
        <v>266</v>
      </c>
      <c r="F218" s="159">
        <v>3</v>
      </c>
      <c r="G218" s="160" t="s">
        <v>49</v>
      </c>
      <c r="H218" s="161">
        <v>13.5</v>
      </c>
      <c r="I218" s="162"/>
      <c r="J218" s="163"/>
      <c r="K218" s="163"/>
      <c r="L218" s="164"/>
      <c r="M218" s="164"/>
      <c r="N218" s="165"/>
      <c r="O218" s="2"/>
    </row>
    <row r="219" spans="1:15" ht="31.2" x14ac:dyDescent="0.3">
      <c r="A219" s="27"/>
      <c r="B219" s="49">
        <f>IF(I219&lt;&gt;"",1+MAX(A$1:$B218),"")</f>
        <v>126</v>
      </c>
      <c r="C219" s="81" t="s">
        <v>240</v>
      </c>
      <c r="D219" s="81"/>
      <c r="E219" s="82" t="s">
        <v>239</v>
      </c>
      <c r="F219" s="83">
        <f>F218*H218*2</f>
        <v>81</v>
      </c>
      <c r="G219" s="54">
        <v>0.1</v>
      </c>
      <c r="H219" s="55">
        <f t="shared" ref="H219:H223" si="192">F219*(1+G219)</f>
        <v>89.100000000000009</v>
      </c>
      <c r="I219" s="88" t="s">
        <v>50</v>
      </c>
      <c r="J219" s="56">
        <v>2.6</v>
      </c>
      <c r="K219" s="56">
        <v>2.1</v>
      </c>
      <c r="L219" s="57">
        <f t="shared" ref="L219:L223" si="193">IF(I219&lt;&gt;"",H219*J219,"")</f>
        <v>231.66000000000003</v>
      </c>
      <c r="M219" s="57">
        <f t="shared" ref="M219:M223" si="194">IF(I219&lt;&gt;"",H219*K219,"")</f>
        <v>187.11</v>
      </c>
      <c r="N219" s="58">
        <f t="shared" ref="N219:N223" si="195">IF(I219&lt;&gt;"",L219+M219,"")</f>
        <v>418.77000000000004</v>
      </c>
      <c r="O219" s="2"/>
    </row>
    <row r="220" spans="1:15" x14ac:dyDescent="0.3">
      <c r="A220" s="27"/>
      <c r="B220" s="49">
        <f>IF(I220&lt;&gt;"",1+MAX(A$1:$B219),"")</f>
        <v>127</v>
      </c>
      <c r="C220" s="81" t="s">
        <v>240</v>
      </c>
      <c r="D220" s="81"/>
      <c r="E220" s="82" t="s">
        <v>228</v>
      </c>
      <c r="F220" s="83">
        <f>F218*H218</f>
        <v>40.5</v>
      </c>
      <c r="G220" s="54">
        <v>0.1</v>
      </c>
      <c r="H220" s="55">
        <f t="shared" si="192"/>
        <v>44.550000000000004</v>
      </c>
      <c r="I220" s="88" t="s">
        <v>50</v>
      </c>
      <c r="J220" s="56">
        <v>0.45</v>
      </c>
      <c r="K220" s="56">
        <v>0.65</v>
      </c>
      <c r="L220" s="57">
        <f t="shared" si="193"/>
        <v>20.047500000000003</v>
      </c>
      <c r="M220" s="57">
        <f t="shared" si="194"/>
        <v>28.957500000000003</v>
      </c>
      <c r="N220" s="58">
        <f t="shared" si="195"/>
        <v>49.00500000000001</v>
      </c>
      <c r="O220" s="2"/>
    </row>
    <row r="221" spans="1:15" x14ac:dyDescent="0.3">
      <c r="A221" s="27"/>
      <c r="B221" s="49">
        <f>IF(I221&lt;&gt;"",1+MAX(A$1:$B220),"")</f>
        <v>128</v>
      </c>
      <c r="C221" s="81" t="s">
        <v>240</v>
      </c>
      <c r="D221" s="81"/>
      <c r="E221" s="82" t="s">
        <v>267</v>
      </c>
      <c r="F221" s="83">
        <f>F218*H218/1.33*2</f>
        <v>60.902255639097739</v>
      </c>
      <c r="G221" s="54">
        <v>0.1</v>
      </c>
      <c r="H221" s="55">
        <f t="shared" si="192"/>
        <v>66.992481203007515</v>
      </c>
      <c r="I221" s="88" t="s">
        <v>49</v>
      </c>
      <c r="J221" s="56">
        <v>2.75</v>
      </c>
      <c r="K221" s="56">
        <v>2.1</v>
      </c>
      <c r="L221" s="57">
        <f t="shared" si="193"/>
        <v>184.22932330827066</v>
      </c>
      <c r="M221" s="57">
        <f t="shared" si="194"/>
        <v>140.68421052631578</v>
      </c>
      <c r="N221" s="58">
        <f t="shared" si="195"/>
        <v>324.91353383458647</v>
      </c>
      <c r="O221" s="2"/>
    </row>
    <row r="222" spans="1:15" x14ac:dyDescent="0.3">
      <c r="A222" s="27"/>
      <c r="B222" s="49">
        <f>IF(I222&lt;&gt;"",1+MAX(A$1:$B221),"")</f>
        <v>129</v>
      </c>
      <c r="C222" s="81" t="s">
        <v>240</v>
      </c>
      <c r="D222" s="81"/>
      <c r="E222" s="82" t="s">
        <v>62</v>
      </c>
      <c r="F222" s="83">
        <f>F218*2</f>
        <v>6</v>
      </c>
      <c r="G222" s="54">
        <v>0.1</v>
      </c>
      <c r="H222" s="55">
        <f t="shared" si="192"/>
        <v>6.6000000000000005</v>
      </c>
      <c r="I222" s="88" t="s">
        <v>49</v>
      </c>
      <c r="J222" s="56">
        <v>1.25</v>
      </c>
      <c r="K222" s="56">
        <v>1.1000000000000001</v>
      </c>
      <c r="L222" s="57">
        <f t="shared" si="193"/>
        <v>8.25</v>
      </c>
      <c r="M222" s="57">
        <f t="shared" si="194"/>
        <v>7.2600000000000016</v>
      </c>
      <c r="N222" s="58">
        <f t="shared" si="195"/>
        <v>15.510000000000002</v>
      </c>
      <c r="O222" s="2"/>
    </row>
    <row r="223" spans="1:15" x14ac:dyDescent="0.3">
      <c r="A223" s="27"/>
      <c r="B223" s="49">
        <f>IF(I223&lt;&gt;"",1+MAX(A$1:$B222),"")</f>
        <v>130</v>
      </c>
      <c r="C223" s="81" t="s">
        <v>240</v>
      </c>
      <c r="D223" s="81"/>
      <c r="E223" s="82" t="s">
        <v>63</v>
      </c>
      <c r="F223" s="83">
        <f>F218*4</f>
        <v>12</v>
      </c>
      <c r="G223" s="54">
        <v>0.1</v>
      </c>
      <c r="H223" s="55">
        <f t="shared" si="192"/>
        <v>13.200000000000001</v>
      </c>
      <c r="I223" s="88" t="s">
        <v>49</v>
      </c>
      <c r="J223" s="56">
        <v>1.1000000000000001</v>
      </c>
      <c r="K223" s="56">
        <v>0.65</v>
      </c>
      <c r="L223" s="57">
        <f t="shared" si="193"/>
        <v>14.520000000000003</v>
      </c>
      <c r="M223" s="57">
        <f t="shared" si="194"/>
        <v>8.5800000000000018</v>
      </c>
      <c r="N223" s="58">
        <f t="shared" si="195"/>
        <v>23.100000000000005</v>
      </c>
      <c r="O223" s="2"/>
    </row>
    <row r="224" spans="1:15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O224" s="2"/>
    </row>
    <row r="225" spans="1:30" x14ac:dyDescent="0.3">
      <c r="A225" s="27"/>
      <c r="B225" s="49" t="str">
        <f>IF(I225&lt;&gt;"",1+MAX(A$1:$B224),"")</f>
        <v/>
      </c>
      <c r="C225" s="72"/>
      <c r="D225" s="51"/>
      <c r="E225" s="74" t="s">
        <v>54</v>
      </c>
      <c r="F225" s="84"/>
      <c r="G225" s="54"/>
      <c r="H225" s="55"/>
      <c r="I225" s="53"/>
      <c r="J225" s="56" t="s">
        <v>27</v>
      </c>
      <c r="K225" s="56" t="s">
        <v>27</v>
      </c>
      <c r="L225" s="57" t="str">
        <f>IF(I225&lt;&gt;"",H225*J225,"")</f>
        <v/>
      </c>
      <c r="M225" s="57" t="str">
        <f>IF(I225&lt;&gt;"",H225*K225,"")</f>
        <v/>
      </c>
      <c r="N225" s="58" t="str">
        <f>IF(I225&lt;&gt;"",L225+M225,"")</f>
        <v/>
      </c>
      <c r="O225" s="2"/>
    </row>
    <row r="226" spans="1:30" x14ac:dyDescent="0.3">
      <c r="A226" s="27"/>
      <c r="B226" s="49">
        <f>IF(I226&lt;&gt;"",1+MAX(A$1:$B225),"")</f>
        <v>131</v>
      </c>
      <c r="C226" s="81" t="s">
        <v>241</v>
      </c>
      <c r="D226" s="81"/>
      <c r="E226" s="144" t="s">
        <v>213</v>
      </c>
      <c r="F226" s="86">
        <v>1597</v>
      </c>
      <c r="G226" s="54">
        <v>0.1</v>
      </c>
      <c r="H226" s="55">
        <f>F226*(1+G226)</f>
        <v>1756.7</v>
      </c>
      <c r="I226" s="80" t="s">
        <v>50</v>
      </c>
      <c r="J226" s="56">
        <v>2.25</v>
      </c>
      <c r="K226" s="56">
        <v>3</v>
      </c>
      <c r="L226" s="57">
        <f>IF(I226&lt;&gt;"",H226*J226,"")</f>
        <v>3952.5750000000003</v>
      </c>
      <c r="M226" s="57">
        <f>IF(I226&lt;&gt;"",H226*K226,"")</f>
        <v>5270.1</v>
      </c>
      <c r="N226" s="58">
        <f>IF(I226&lt;&gt;"",L226+M226,"")</f>
        <v>9222.6750000000011</v>
      </c>
      <c r="O226" s="2"/>
    </row>
    <row r="227" spans="1:30" ht="93.6" x14ac:dyDescent="0.3">
      <c r="A227" s="27"/>
      <c r="B227" s="49">
        <f>IF(I227&lt;&gt;"",1+MAX(A$1:$B226),"")</f>
        <v>132</v>
      </c>
      <c r="C227" s="81" t="s">
        <v>241</v>
      </c>
      <c r="D227" s="81"/>
      <c r="E227" s="145" t="s">
        <v>300</v>
      </c>
      <c r="F227" s="86">
        <v>863.17</v>
      </c>
      <c r="G227" s="54">
        <v>0.1</v>
      </c>
      <c r="H227" s="55">
        <f>F227*(1+G227)</f>
        <v>949.48700000000008</v>
      </c>
      <c r="I227" s="80" t="s">
        <v>50</v>
      </c>
      <c r="J227" s="56">
        <v>3</v>
      </c>
      <c r="K227" s="56">
        <v>4</v>
      </c>
      <c r="L227" s="57">
        <f>IF(I227&lt;&gt;"",H227*J227,"")</f>
        <v>2848.4610000000002</v>
      </c>
      <c r="M227" s="57">
        <f>IF(I227&lt;&gt;"",H227*K227,"")</f>
        <v>3797.9480000000003</v>
      </c>
      <c r="N227" s="58">
        <f>IF(I227&lt;&gt;"",L227+M227,"")</f>
        <v>6646.4090000000006</v>
      </c>
      <c r="O227" s="2"/>
    </row>
    <row r="228" spans="1:30" ht="78" x14ac:dyDescent="0.3">
      <c r="A228" s="27"/>
      <c r="B228" s="49">
        <f>IF(I228&lt;&gt;"",1+MAX(A$1:$B227),"")</f>
        <v>133</v>
      </c>
      <c r="C228" s="81" t="s">
        <v>241</v>
      </c>
      <c r="D228" s="81"/>
      <c r="E228" s="145" t="s">
        <v>301</v>
      </c>
      <c r="F228" s="86">
        <v>104.95</v>
      </c>
      <c r="G228" s="54">
        <v>0.1</v>
      </c>
      <c r="H228" s="55">
        <f t="shared" ref="H228" si="196">F228*(1+G228)</f>
        <v>115.44500000000001</v>
      </c>
      <c r="I228" s="80" t="s">
        <v>50</v>
      </c>
      <c r="J228" s="56">
        <v>6</v>
      </c>
      <c r="K228" s="56">
        <v>12</v>
      </c>
      <c r="L228" s="57">
        <f t="shared" ref="L228" si="197">IF(I228&lt;&gt;"",H228*J228,"")</f>
        <v>692.67000000000007</v>
      </c>
      <c r="M228" s="57">
        <f t="shared" ref="M228" si="198">IF(I228&lt;&gt;"",H228*K228,"")</f>
        <v>1385.3400000000001</v>
      </c>
      <c r="N228" s="58">
        <f t="shared" ref="N228" si="199">IF(I228&lt;&gt;"",L228+M228,"")</f>
        <v>2078.0100000000002</v>
      </c>
      <c r="O228" s="2"/>
    </row>
    <row r="229" spans="1:30" x14ac:dyDescent="0.3">
      <c r="A229" s="27"/>
      <c r="B229" s="49" t="str">
        <f>IF(I229&lt;&gt;"",1+MAX(A$1:$B228),"")</f>
        <v/>
      </c>
      <c r="C229" s="81"/>
      <c r="D229" s="81"/>
      <c r="E229" s="136"/>
      <c r="F229" s="129"/>
      <c r="G229" s="54"/>
      <c r="H229" s="55"/>
      <c r="I229" s="80"/>
      <c r="J229" s="56"/>
      <c r="K229" s="56"/>
      <c r="L229" s="57"/>
      <c r="M229" s="57"/>
      <c r="N229" s="58"/>
      <c r="O229" s="2"/>
    </row>
    <row r="230" spans="1:30" x14ac:dyDescent="0.3">
      <c r="A230" s="27"/>
      <c r="B230" s="49" t="str">
        <f>IF(I230&lt;&gt;"",1+MAX(A$1:$B229),"")</f>
        <v/>
      </c>
      <c r="C230" s="81"/>
      <c r="D230" s="81"/>
      <c r="E230" s="132" t="s">
        <v>211</v>
      </c>
      <c r="F230" s="129"/>
      <c r="G230" s="54"/>
      <c r="H230" s="55"/>
      <c r="I230" s="80"/>
      <c r="J230" s="56"/>
      <c r="K230" s="56"/>
      <c r="L230" s="57"/>
      <c r="M230" s="57"/>
      <c r="N230" s="58"/>
      <c r="O230" s="2"/>
    </row>
    <row r="231" spans="1:30" x14ac:dyDescent="0.3">
      <c r="A231" s="27"/>
      <c r="B231" s="49">
        <f>IF(I231&lt;&gt;"",1+MAX(A$1:$B230),"")</f>
        <v>134</v>
      </c>
      <c r="C231" s="81" t="s">
        <v>241</v>
      </c>
      <c r="D231" s="81"/>
      <c r="E231" s="136" t="s">
        <v>212</v>
      </c>
      <c r="F231" s="86">
        <v>137</v>
      </c>
      <c r="G231" s="54">
        <v>0.1</v>
      </c>
      <c r="H231" s="55">
        <f t="shared" ref="H231" si="200">F231*(1+G231)</f>
        <v>150.70000000000002</v>
      </c>
      <c r="I231" s="80" t="s">
        <v>49</v>
      </c>
      <c r="J231" s="56">
        <v>1.25</v>
      </c>
      <c r="K231" s="56">
        <v>0.85</v>
      </c>
      <c r="L231" s="57">
        <f t="shared" ref="L231" si="201">IF(I231&lt;&gt;"",H231*J231,"")</f>
        <v>188.37500000000003</v>
      </c>
      <c r="M231" s="57">
        <f t="shared" ref="M231" si="202">IF(I231&lt;&gt;"",H231*K231,"")</f>
        <v>128.095</v>
      </c>
      <c r="N231" s="58">
        <f t="shared" ref="N231" si="203">IF(I231&lt;&gt;"",L231+M231,"")</f>
        <v>316.47000000000003</v>
      </c>
      <c r="O231" s="2"/>
    </row>
    <row r="232" spans="1:30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0"/>
      <c r="J232" s="56"/>
      <c r="K232" s="56"/>
      <c r="L232" s="57"/>
      <c r="M232" s="57"/>
      <c r="N232" s="58"/>
      <c r="O232" s="2"/>
    </row>
    <row r="233" spans="1:30" x14ac:dyDescent="0.3">
      <c r="A233" s="27"/>
      <c r="B233" s="49" t="str">
        <f>IF(I233&lt;&gt;"",1+MAX(A$1:$B232),"")</f>
        <v/>
      </c>
      <c r="C233" s="72"/>
      <c r="D233" s="73"/>
      <c r="E233" s="74" t="s">
        <v>44</v>
      </c>
      <c r="F233" s="55"/>
      <c r="G233" s="61"/>
      <c r="H233" s="62"/>
      <c r="I233" s="75"/>
      <c r="J233" s="56" t="s">
        <v>27</v>
      </c>
      <c r="K233" s="56" t="s">
        <v>27</v>
      </c>
      <c r="L233" s="57" t="str">
        <f t="shared" si="145"/>
        <v/>
      </c>
      <c r="M233" s="57" t="str">
        <f t="shared" si="146"/>
        <v/>
      </c>
      <c r="N233" s="58" t="str">
        <f t="shared" si="147"/>
        <v/>
      </c>
      <c r="O233" s="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78" x14ac:dyDescent="0.3">
      <c r="A234" s="27"/>
      <c r="B234" s="49">
        <f>IF(I234&lt;&gt;"",1+MAX(A$1:$B233),"")</f>
        <v>135</v>
      </c>
      <c r="C234" s="81" t="s">
        <v>242</v>
      </c>
      <c r="D234" s="81"/>
      <c r="E234" s="145" t="s">
        <v>214</v>
      </c>
      <c r="F234" s="86">
        <v>1619.87</v>
      </c>
      <c r="G234" s="54">
        <v>0.1</v>
      </c>
      <c r="H234" s="55">
        <f t="shared" ref="H234" si="204">F234*(1+G234)</f>
        <v>1781.857</v>
      </c>
      <c r="I234" s="80" t="s">
        <v>50</v>
      </c>
      <c r="J234" s="56">
        <v>2.25</v>
      </c>
      <c r="K234" s="56">
        <v>4.25</v>
      </c>
      <c r="L234" s="57">
        <f t="shared" si="145"/>
        <v>4009.1782499999999</v>
      </c>
      <c r="M234" s="57">
        <f t="shared" si="146"/>
        <v>7572.8922499999999</v>
      </c>
      <c r="N234" s="58">
        <f t="shared" si="147"/>
        <v>11582.0705</v>
      </c>
      <c r="O234" s="2"/>
    </row>
    <row r="235" spans="1:30" ht="93.6" x14ac:dyDescent="0.3">
      <c r="A235" s="27"/>
      <c r="B235" s="49">
        <f>IF(I235&lt;&gt;"",1+MAX(A$1:$B234),"")</f>
        <v>136</v>
      </c>
      <c r="C235" s="81" t="s">
        <v>242</v>
      </c>
      <c r="D235" s="81"/>
      <c r="E235" s="145" t="s">
        <v>302</v>
      </c>
      <c r="F235" s="86">
        <v>1086.27</v>
      </c>
      <c r="G235" s="54">
        <v>0.1</v>
      </c>
      <c r="H235" s="55">
        <f t="shared" ref="H235:H239" si="205">F235*(1+G235)</f>
        <v>1194.8970000000002</v>
      </c>
      <c r="I235" s="80" t="s">
        <v>50</v>
      </c>
      <c r="J235" s="56">
        <v>1.35</v>
      </c>
      <c r="K235" s="56">
        <v>3.75</v>
      </c>
      <c r="L235" s="57">
        <f t="shared" ref="L235:L239" si="206">IF(I235&lt;&gt;"",H235*J235,"")</f>
        <v>1613.1109500000002</v>
      </c>
      <c r="M235" s="57">
        <f t="shared" ref="M235:M239" si="207">IF(I235&lt;&gt;"",H235*K235,"")</f>
        <v>4480.8637500000004</v>
      </c>
      <c r="N235" s="58">
        <f t="shared" ref="N235:N239" si="208">IF(I235&lt;&gt;"",L235+M235,"")</f>
        <v>6093.9747000000007</v>
      </c>
      <c r="O235" s="2"/>
    </row>
    <row r="236" spans="1:30" x14ac:dyDescent="0.3">
      <c r="A236" s="27"/>
      <c r="B236" s="49" t="str">
        <f>IF(I236&lt;&gt;"",1+MAX(A$1:$B235),"")</f>
        <v/>
      </c>
      <c r="C236" s="81"/>
      <c r="D236" s="81"/>
      <c r="E236" s="144"/>
      <c r="F236" s="86"/>
      <c r="G236" s="54"/>
      <c r="H236" s="55"/>
      <c r="I236" s="80"/>
      <c r="J236" s="56"/>
      <c r="K236" s="56"/>
      <c r="L236" s="57"/>
      <c r="M236" s="57"/>
      <c r="N236" s="58"/>
      <c r="O236" s="2"/>
    </row>
    <row r="237" spans="1:30" x14ac:dyDescent="0.3">
      <c r="A237" s="27"/>
      <c r="B237" s="49" t="str">
        <f>IF(I237&lt;&gt;"",1+MAX(A$1:$B236),"")</f>
        <v/>
      </c>
      <c r="C237" s="81"/>
      <c r="D237" s="81"/>
      <c r="E237" s="155" t="s">
        <v>66</v>
      </c>
      <c r="F237" s="86"/>
      <c r="G237" s="54"/>
      <c r="H237" s="55"/>
      <c r="I237" s="80"/>
      <c r="J237" s="56"/>
      <c r="K237" s="56"/>
      <c r="L237" s="57"/>
      <c r="M237" s="57"/>
      <c r="N237" s="58"/>
      <c r="O237" s="2"/>
    </row>
    <row r="238" spans="1:30" x14ac:dyDescent="0.3">
      <c r="A238" s="27"/>
      <c r="B238" s="49">
        <f>IF(I238&lt;&gt;"",1+MAX(A$1:$B237),"")</f>
        <v>137</v>
      </c>
      <c r="C238" s="81" t="s">
        <v>242</v>
      </c>
      <c r="D238" s="81"/>
      <c r="E238" s="144" t="s">
        <v>303</v>
      </c>
      <c r="F238" s="86">
        <v>37.520000000000003</v>
      </c>
      <c r="G238" s="54">
        <v>0.1</v>
      </c>
      <c r="H238" s="55">
        <f t="shared" si="205"/>
        <v>41.272000000000006</v>
      </c>
      <c r="I238" s="80" t="s">
        <v>49</v>
      </c>
      <c r="J238" s="56">
        <v>3.5</v>
      </c>
      <c r="K238" s="56">
        <v>6.5</v>
      </c>
      <c r="L238" s="57">
        <f t="shared" si="206"/>
        <v>144.45200000000003</v>
      </c>
      <c r="M238" s="57">
        <f t="shared" si="207"/>
        <v>268.26800000000003</v>
      </c>
      <c r="N238" s="58">
        <f t="shared" si="208"/>
        <v>412.72</v>
      </c>
      <c r="O238" s="2"/>
    </row>
    <row r="239" spans="1:30" x14ac:dyDescent="0.3">
      <c r="A239" s="27"/>
      <c r="B239" s="49">
        <f>IF(I239&lt;&gt;"",1+MAX(A$1:$B238),"")</f>
        <v>138</v>
      </c>
      <c r="C239" s="81" t="s">
        <v>242</v>
      </c>
      <c r="D239" s="81"/>
      <c r="E239" s="144" t="s">
        <v>304</v>
      </c>
      <c r="F239" s="86">
        <v>23.04</v>
      </c>
      <c r="G239" s="54">
        <v>0.1</v>
      </c>
      <c r="H239" s="55">
        <f t="shared" si="205"/>
        <v>25.344000000000001</v>
      </c>
      <c r="I239" s="80" t="s">
        <v>49</v>
      </c>
      <c r="J239" s="56">
        <v>3.5</v>
      </c>
      <c r="K239" s="56">
        <v>6.5</v>
      </c>
      <c r="L239" s="57">
        <f t="shared" si="206"/>
        <v>88.704000000000008</v>
      </c>
      <c r="M239" s="57">
        <f t="shared" si="207"/>
        <v>164.73600000000002</v>
      </c>
      <c r="N239" s="58">
        <f t="shared" si="208"/>
        <v>253.44000000000003</v>
      </c>
      <c r="O239" s="2"/>
    </row>
    <row r="240" spans="1:30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0"/>
      <c r="J240" s="56"/>
      <c r="K240" s="56"/>
      <c r="L240" s="57"/>
      <c r="M240" s="57"/>
      <c r="N240" s="58"/>
      <c r="O240" s="2"/>
    </row>
    <row r="241" spans="1:30" x14ac:dyDescent="0.3">
      <c r="A241" s="27"/>
      <c r="B241" s="49" t="str">
        <f>IF(I241&lt;&gt;"",1+MAX(A$1:$B240),"")</f>
        <v/>
      </c>
      <c r="C241" s="81"/>
      <c r="D241" s="81"/>
      <c r="E241" s="155" t="s">
        <v>60</v>
      </c>
      <c r="F241" s="156"/>
      <c r="G241" s="54"/>
      <c r="H241" s="55"/>
      <c r="I241" s="80"/>
      <c r="J241" s="56"/>
      <c r="K241" s="56"/>
      <c r="L241" s="57"/>
      <c r="M241" s="57"/>
      <c r="N241" s="58"/>
      <c r="O241" s="2"/>
    </row>
    <row r="242" spans="1:30" ht="78" x14ac:dyDescent="0.3">
      <c r="A242" s="27"/>
      <c r="B242" s="49">
        <f>IF(I242&lt;&gt;"",1+MAX(A$1:$B241),"")</f>
        <v>139</v>
      </c>
      <c r="C242" s="81" t="s">
        <v>242</v>
      </c>
      <c r="D242" s="81"/>
      <c r="E242" s="145" t="s">
        <v>215</v>
      </c>
      <c r="F242" s="86">
        <v>489.04</v>
      </c>
      <c r="G242" s="54">
        <v>0.1</v>
      </c>
      <c r="H242" s="55">
        <f t="shared" ref="H242" si="209">F242*(1+G242)</f>
        <v>537.94400000000007</v>
      </c>
      <c r="I242" s="80" t="s">
        <v>49</v>
      </c>
      <c r="J242" s="56">
        <v>1.35</v>
      </c>
      <c r="K242" s="56">
        <v>1.25</v>
      </c>
      <c r="L242" s="57">
        <f t="shared" ref="L242" si="210">IF(I242&lt;&gt;"",H242*J242,"")</f>
        <v>726.22440000000017</v>
      </c>
      <c r="M242" s="57">
        <f t="shared" ref="M242" si="211">IF(I242&lt;&gt;"",H242*K242,"")</f>
        <v>672.43000000000006</v>
      </c>
      <c r="N242" s="58">
        <f t="shared" ref="N242" si="212">IF(I242&lt;&gt;"",L242+M242,"")</f>
        <v>1398.6544000000004</v>
      </c>
      <c r="O242" s="2"/>
    </row>
    <row r="243" spans="1:30" x14ac:dyDescent="0.3">
      <c r="A243" s="27"/>
      <c r="B243" s="49" t="str">
        <f>IF(I243&lt;&gt;"",1+MAX(A$1:$B242),"")</f>
        <v/>
      </c>
      <c r="C243" s="81"/>
      <c r="D243" s="81"/>
      <c r="E243" s="82"/>
      <c r="F243" s="83"/>
      <c r="G243" s="54"/>
      <c r="H243" s="55"/>
      <c r="I243" s="80"/>
      <c r="J243" s="56"/>
      <c r="K243" s="56"/>
      <c r="L243" s="57"/>
      <c r="M243" s="57"/>
      <c r="N243" s="58"/>
      <c r="O243" s="2"/>
    </row>
    <row r="244" spans="1:30" x14ac:dyDescent="0.3">
      <c r="A244" s="27"/>
      <c r="B244" s="49" t="str">
        <f>IF(I244&lt;&gt;"",1+MAX(A$1:$B243),"")</f>
        <v/>
      </c>
      <c r="C244" s="72"/>
      <c r="D244" s="73"/>
      <c r="E244" s="74" t="s">
        <v>45</v>
      </c>
      <c r="F244" s="55"/>
      <c r="G244" s="61"/>
      <c r="H244" s="62"/>
      <c r="I244" s="75"/>
      <c r="J244" s="56" t="s">
        <v>27</v>
      </c>
      <c r="K244" s="56" t="s">
        <v>27</v>
      </c>
      <c r="L244" s="57" t="str">
        <f t="shared" si="145"/>
        <v/>
      </c>
      <c r="M244" s="57" t="str">
        <f t="shared" si="146"/>
        <v/>
      </c>
      <c r="N244" s="58" t="str">
        <f t="shared" si="147"/>
        <v/>
      </c>
      <c r="O244" s="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78" x14ac:dyDescent="0.3">
      <c r="A245" s="27"/>
      <c r="B245" s="49">
        <f>IF(I245&lt;&gt;"",1+MAX(A$1:$B244),"")</f>
        <v>140</v>
      </c>
      <c r="C245" s="81" t="s">
        <v>243</v>
      </c>
      <c r="D245" s="81"/>
      <c r="E245" s="145" t="s">
        <v>216</v>
      </c>
      <c r="F245" s="86">
        <v>35.9</v>
      </c>
      <c r="G245" s="54">
        <v>0.1</v>
      </c>
      <c r="H245" s="55">
        <f t="shared" ref="H245" si="213">F245*(1+G245)</f>
        <v>39.49</v>
      </c>
      <c r="I245" s="53" t="s">
        <v>50</v>
      </c>
      <c r="J245" s="56">
        <v>10</v>
      </c>
      <c r="K245" s="56">
        <v>9</v>
      </c>
      <c r="L245" s="57">
        <f t="shared" ref="L245" si="214">IF(I245&lt;&gt;"",H245*J245,"")</f>
        <v>394.90000000000003</v>
      </c>
      <c r="M245" s="57">
        <f t="shared" ref="M245" si="215">IF(I245&lt;&gt;"",H245*K245,"")</f>
        <v>355.41</v>
      </c>
      <c r="N245" s="58">
        <f t="shared" ref="N245" si="216">IF(I245&lt;&gt;"",L245+M245,"")</f>
        <v>750.31000000000006</v>
      </c>
      <c r="O245" s="2"/>
    </row>
    <row r="246" spans="1:30" ht="78" x14ac:dyDescent="0.3">
      <c r="A246" s="27"/>
      <c r="B246" s="49">
        <f>IF(I246&lt;&gt;"",1+MAX(A$1:$B245),"")</f>
        <v>141</v>
      </c>
      <c r="C246" s="81" t="s">
        <v>243</v>
      </c>
      <c r="D246" s="81"/>
      <c r="E246" s="145" t="s">
        <v>217</v>
      </c>
      <c r="F246" s="86">
        <v>44.8</v>
      </c>
      <c r="G246" s="54">
        <v>0.1</v>
      </c>
      <c r="H246" s="55">
        <f t="shared" ref="H246:H249" si="217">F246*(1+G246)</f>
        <v>49.28</v>
      </c>
      <c r="I246" s="53" t="s">
        <v>50</v>
      </c>
      <c r="J246" s="56">
        <v>4.5</v>
      </c>
      <c r="K246" s="56">
        <v>12</v>
      </c>
      <c r="L246" s="57">
        <f t="shared" ref="L246:L250" si="218">IF(I246&lt;&gt;"",H246*J246,"")</f>
        <v>221.76</v>
      </c>
      <c r="M246" s="57">
        <f t="shared" ref="M246:M250" si="219">IF(I246&lt;&gt;"",H246*K246,"")</f>
        <v>591.36</v>
      </c>
      <c r="N246" s="58">
        <f t="shared" ref="N246:N250" si="220">IF(I246&lt;&gt;"",L246+M246,"")</f>
        <v>813.12</v>
      </c>
      <c r="O246" s="2"/>
    </row>
    <row r="247" spans="1:30" ht="62.4" x14ac:dyDescent="0.3">
      <c r="A247" s="27"/>
      <c r="B247" s="49">
        <f>IF(I247&lt;&gt;"",1+MAX(A$1:$B246),"")</f>
        <v>142</v>
      </c>
      <c r="C247" s="81" t="s">
        <v>243</v>
      </c>
      <c r="D247" s="81"/>
      <c r="E247" s="145" t="s">
        <v>220</v>
      </c>
      <c r="F247" s="86">
        <v>25.83</v>
      </c>
      <c r="G247" s="54">
        <v>0.1</v>
      </c>
      <c r="H247" s="55">
        <f t="shared" si="217"/>
        <v>28.413</v>
      </c>
      <c r="I247" s="53" t="s">
        <v>50</v>
      </c>
      <c r="J247" s="56">
        <v>18</v>
      </c>
      <c r="K247" s="56">
        <v>42</v>
      </c>
      <c r="L247" s="57">
        <f t="shared" si="218"/>
        <v>511.43400000000003</v>
      </c>
      <c r="M247" s="57">
        <f t="shared" si="219"/>
        <v>1193.346</v>
      </c>
      <c r="N247" s="58">
        <f t="shared" si="220"/>
        <v>1704.78</v>
      </c>
      <c r="O247" s="2"/>
    </row>
    <row r="248" spans="1:30" ht="62.4" x14ac:dyDescent="0.3">
      <c r="A248" s="27"/>
      <c r="B248" s="49">
        <f>IF(I248&lt;&gt;"",1+MAX(A$1:$B247),"")</f>
        <v>143</v>
      </c>
      <c r="C248" s="81" t="s">
        <v>243</v>
      </c>
      <c r="D248" s="81"/>
      <c r="E248" s="145" t="s">
        <v>305</v>
      </c>
      <c r="F248" s="86">
        <v>244.38</v>
      </c>
      <c r="G248" s="54">
        <v>0.1</v>
      </c>
      <c r="H248" s="55">
        <f t="shared" si="217"/>
        <v>268.81800000000004</v>
      </c>
      <c r="I248" s="53" t="s">
        <v>50</v>
      </c>
      <c r="J248" s="56">
        <v>3.5</v>
      </c>
      <c r="K248" s="56">
        <v>8.5</v>
      </c>
      <c r="L248" s="57">
        <f t="shared" si="218"/>
        <v>940.86300000000017</v>
      </c>
      <c r="M248" s="57">
        <f t="shared" si="219"/>
        <v>2284.9530000000004</v>
      </c>
      <c r="N248" s="58">
        <f t="shared" si="220"/>
        <v>3225.8160000000007</v>
      </c>
      <c r="O248" s="2"/>
    </row>
    <row r="249" spans="1:30" ht="93.6" x14ac:dyDescent="0.3">
      <c r="A249" s="27"/>
      <c r="B249" s="49">
        <f>IF(I249&lt;&gt;"",1+MAX(A$1:$B248),"")</f>
        <v>144</v>
      </c>
      <c r="C249" s="81" t="s">
        <v>243</v>
      </c>
      <c r="D249" s="81"/>
      <c r="E249" s="145" t="s">
        <v>248</v>
      </c>
      <c r="F249" s="86">
        <v>48.69</v>
      </c>
      <c r="G249" s="54">
        <v>0.1</v>
      </c>
      <c r="H249" s="55">
        <f t="shared" si="217"/>
        <v>53.559000000000005</v>
      </c>
      <c r="I249" s="53" t="s">
        <v>49</v>
      </c>
      <c r="J249" s="56">
        <v>4.5</v>
      </c>
      <c r="K249" s="56">
        <v>7.5</v>
      </c>
      <c r="L249" s="57">
        <f t="shared" si="218"/>
        <v>241.01550000000003</v>
      </c>
      <c r="M249" s="57">
        <f t="shared" si="219"/>
        <v>401.69250000000005</v>
      </c>
      <c r="N249" s="58">
        <f t="shared" si="220"/>
        <v>642.70800000000008</v>
      </c>
      <c r="O249" s="2"/>
    </row>
    <row r="250" spans="1:30" ht="78" x14ac:dyDescent="0.3">
      <c r="A250" s="27"/>
      <c r="B250" s="49">
        <f>IF(I250&lt;&gt;"",1+MAX(A$1:$B249),"")</f>
        <v>145</v>
      </c>
      <c r="C250" s="81" t="s">
        <v>243</v>
      </c>
      <c r="D250" s="51"/>
      <c r="E250" s="82" t="s">
        <v>306</v>
      </c>
      <c r="F250" s="83">
        <v>19</v>
      </c>
      <c r="G250" s="61">
        <v>0.1</v>
      </c>
      <c r="H250" s="62">
        <f t="shared" ref="H250" si="221">(1+G250)*F250</f>
        <v>20.900000000000002</v>
      </c>
      <c r="I250" s="80" t="s">
        <v>50</v>
      </c>
      <c r="J250" s="56">
        <v>8</v>
      </c>
      <c r="K250" s="56">
        <v>9</v>
      </c>
      <c r="L250" s="57">
        <f t="shared" si="218"/>
        <v>167.20000000000002</v>
      </c>
      <c r="M250" s="57">
        <f t="shared" si="219"/>
        <v>188.10000000000002</v>
      </c>
      <c r="N250" s="58">
        <f t="shared" si="220"/>
        <v>355.30000000000007</v>
      </c>
      <c r="O250" s="2"/>
    </row>
    <row r="251" spans="1:30" x14ac:dyDescent="0.3">
      <c r="A251" s="27"/>
      <c r="B251" s="49" t="str">
        <f>IF(I251&lt;&gt;"",1+MAX(A$1:$B250),"")</f>
        <v/>
      </c>
      <c r="C251" s="81"/>
      <c r="D251" s="81"/>
      <c r="E251" s="82"/>
      <c r="F251" s="83"/>
      <c r="G251" s="54"/>
      <c r="H251" s="55"/>
      <c r="I251" s="53"/>
      <c r="J251" s="56"/>
      <c r="K251" s="56"/>
      <c r="L251" s="57"/>
      <c r="M251" s="57"/>
      <c r="N251" s="58"/>
      <c r="O251" s="2"/>
    </row>
    <row r="252" spans="1:30" x14ac:dyDescent="0.3">
      <c r="A252" s="27"/>
      <c r="B252" s="49" t="str">
        <f>IF(I252&lt;&gt;"",1+MAX(A$1:$B251),"")</f>
        <v/>
      </c>
      <c r="C252" s="72"/>
      <c r="D252" s="73"/>
      <c r="E252" s="74" t="s">
        <v>46</v>
      </c>
      <c r="F252" s="55"/>
      <c r="G252" s="61"/>
      <c r="H252" s="62"/>
      <c r="I252" s="75"/>
      <c r="J252" s="56" t="s">
        <v>27</v>
      </c>
      <c r="K252" s="56" t="s">
        <v>27</v>
      </c>
      <c r="L252" s="57" t="str">
        <f t="shared" si="145"/>
        <v/>
      </c>
      <c r="M252" s="57" t="str">
        <f t="shared" si="146"/>
        <v/>
      </c>
      <c r="N252" s="58" t="str">
        <f t="shared" si="147"/>
        <v/>
      </c>
      <c r="O252" s="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62.4" x14ac:dyDescent="0.3">
      <c r="A253" s="27"/>
      <c r="B253" s="49">
        <f>IF(I253&lt;&gt;"",1+MAX(A$1:$B252),"")</f>
        <v>146</v>
      </c>
      <c r="C253" s="81" t="s">
        <v>244</v>
      </c>
      <c r="D253" s="51"/>
      <c r="E253" s="82" t="s">
        <v>221</v>
      </c>
      <c r="F253" s="83">
        <v>3804</v>
      </c>
      <c r="G253" s="61">
        <v>0.1</v>
      </c>
      <c r="H253" s="62">
        <f t="shared" ref="H253:H257" si="222">(1+G253)*F253</f>
        <v>4184.4000000000005</v>
      </c>
      <c r="I253" s="80" t="s">
        <v>50</v>
      </c>
      <c r="J253" s="56">
        <v>1.1000000000000001</v>
      </c>
      <c r="K253" s="56">
        <v>0.5</v>
      </c>
      <c r="L253" s="57">
        <f t="shared" si="145"/>
        <v>4602.8400000000011</v>
      </c>
      <c r="M253" s="57">
        <f t="shared" si="146"/>
        <v>2092.2000000000003</v>
      </c>
      <c r="N253" s="58">
        <f t="shared" si="147"/>
        <v>6695.0400000000009</v>
      </c>
      <c r="O253" s="2"/>
    </row>
    <row r="254" spans="1:30" ht="62.4" x14ac:dyDescent="0.3">
      <c r="A254" s="27"/>
      <c r="B254" s="49">
        <f>IF(I254&lt;&gt;"",1+MAX(A$1:$B253),"")</f>
        <v>147</v>
      </c>
      <c r="C254" s="81" t="s">
        <v>244</v>
      </c>
      <c r="D254" s="51"/>
      <c r="E254" s="82" t="s">
        <v>222</v>
      </c>
      <c r="F254" s="83">
        <v>2474</v>
      </c>
      <c r="G254" s="61">
        <v>0.1</v>
      </c>
      <c r="H254" s="62">
        <f t="shared" ref="H254" si="223">(1+G254)*F254</f>
        <v>2721.4</v>
      </c>
      <c r="I254" s="80" t="s">
        <v>50</v>
      </c>
      <c r="J254" s="56">
        <v>1.1000000000000001</v>
      </c>
      <c r="K254" s="56">
        <v>0.5</v>
      </c>
      <c r="L254" s="57">
        <f t="shared" ref="L254" si="224">IF(I254&lt;&gt;"",H254*J254,"")</f>
        <v>2993.5400000000004</v>
      </c>
      <c r="M254" s="57">
        <f t="shared" ref="M254" si="225">IF(I254&lt;&gt;"",H254*K254,"")</f>
        <v>1360.7</v>
      </c>
      <c r="N254" s="58">
        <f t="shared" ref="N254" si="226">IF(I254&lt;&gt;"",L254+M254,"")</f>
        <v>4354.2400000000007</v>
      </c>
      <c r="O254" s="2"/>
    </row>
    <row r="255" spans="1:30" ht="62.4" x14ac:dyDescent="0.3">
      <c r="A255" s="27"/>
      <c r="B255" s="49">
        <f>IF(I255&lt;&gt;"",1+MAX(A$1:$B254),"")</f>
        <v>148</v>
      </c>
      <c r="C255" s="81" t="s">
        <v>242</v>
      </c>
      <c r="D255" s="51"/>
      <c r="E255" s="82" t="s">
        <v>307</v>
      </c>
      <c r="F255" s="83">
        <v>160</v>
      </c>
      <c r="G255" s="61">
        <v>0.1</v>
      </c>
      <c r="H255" s="62">
        <f t="shared" si="222"/>
        <v>176</v>
      </c>
      <c r="I255" s="80" t="s">
        <v>50</v>
      </c>
      <c r="J255" s="56">
        <v>1.1000000000000001</v>
      </c>
      <c r="K255" s="56">
        <v>0.5</v>
      </c>
      <c r="L255" s="57">
        <f t="shared" si="145"/>
        <v>193.60000000000002</v>
      </c>
      <c r="M255" s="57">
        <f t="shared" si="146"/>
        <v>88</v>
      </c>
      <c r="N255" s="58">
        <f t="shared" si="147"/>
        <v>281.60000000000002</v>
      </c>
      <c r="O255" s="2"/>
    </row>
    <row r="256" spans="1:30" ht="62.4" x14ac:dyDescent="0.3">
      <c r="A256" s="27"/>
      <c r="B256" s="49">
        <f>IF(I256&lt;&gt;"",1+MAX(A$1:$B255),"")</f>
        <v>149</v>
      </c>
      <c r="C256" s="81" t="s">
        <v>243</v>
      </c>
      <c r="D256" s="51"/>
      <c r="E256" s="82" t="s">
        <v>224</v>
      </c>
      <c r="F256" s="83">
        <v>46</v>
      </c>
      <c r="G256" s="61">
        <v>0.1</v>
      </c>
      <c r="H256" s="62">
        <f t="shared" ref="H256" si="227">(1+G256)*F256</f>
        <v>50.6</v>
      </c>
      <c r="I256" s="80" t="s">
        <v>50</v>
      </c>
      <c r="J256" s="56">
        <v>1.1499999999999999</v>
      </c>
      <c r="K256" s="56">
        <v>0.55000000000000004</v>
      </c>
      <c r="L256" s="57">
        <f t="shared" ref="L256" si="228">IF(I256&lt;&gt;"",H256*J256,"")</f>
        <v>58.19</v>
      </c>
      <c r="M256" s="57">
        <f t="shared" ref="M256" si="229">IF(I256&lt;&gt;"",H256*K256,"")</f>
        <v>27.830000000000002</v>
      </c>
      <c r="N256" s="58">
        <f t="shared" ref="N256" si="230">IF(I256&lt;&gt;"",L256+M256,"")</f>
        <v>86.02</v>
      </c>
      <c r="O256" s="2"/>
    </row>
    <row r="257" spans="1:30" ht="62.4" x14ac:dyDescent="0.3">
      <c r="A257" s="27"/>
      <c r="B257" s="49">
        <f>IF(I257&lt;&gt;"",1+MAX(A$1:$B256),"")</f>
        <v>150</v>
      </c>
      <c r="C257" s="81" t="s">
        <v>243</v>
      </c>
      <c r="D257" s="51"/>
      <c r="E257" s="82" t="s">
        <v>223</v>
      </c>
      <c r="F257" s="83">
        <v>110</v>
      </c>
      <c r="G257" s="61">
        <v>0.1</v>
      </c>
      <c r="H257" s="62">
        <f t="shared" si="222"/>
        <v>121.00000000000001</v>
      </c>
      <c r="I257" s="80" t="s">
        <v>50</v>
      </c>
      <c r="J257" s="56">
        <v>1.1499999999999999</v>
      </c>
      <c r="K257" s="56">
        <v>0.55000000000000004</v>
      </c>
      <c r="L257" s="57">
        <f t="shared" si="145"/>
        <v>139.15</v>
      </c>
      <c r="M257" s="57">
        <f t="shared" si="146"/>
        <v>66.550000000000011</v>
      </c>
      <c r="N257" s="58">
        <f t="shared" si="147"/>
        <v>205.70000000000002</v>
      </c>
      <c r="O257" s="2"/>
    </row>
    <row r="258" spans="1:30" ht="62.4" x14ac:dyDescent="0.3">
      <c r="A258" s="27"/>
      <c r="B258" s="49">
        <f>IF(I258&lt;&gt;"",1+MAX(A$1:$B257),"")</f>
        <v>151</v>
      </c>
      <c r="C258" s="81" t="s">
        <v>243</v>
      </c>
      <c r="D258" s="51"/>
      <c r="E258" s="82" t="s">
        <v>308</v>
      </c>
      <c r="F258" s="83">
        <v>19</v>
      </c>
      <c r="G258" s="61">
        <v>0.1</v>
      </c>
      <c r="H258" s="62">
        <f t="shared" ref="H258:H261" si="231">(1+G258)*F258</f>
        <v>20.900000000000002</v>
      </c>
      <c r="I258" s="80" t="s">
        <v>50</v>
      </c>
      <c r="J258" s="56">
        <v>1.1499999999999999</v>
      </c>
      <c r="K258" s="56">
        <v>0.55000000000000004</v>
      </c>
      <c r="L258" s="57">
        <f t="shared" ref="L258:L261" si="232">IF(I258&lt;&gt;"",H258*J258,"")</f>
        <v>24.035</v>
      </c>
      <c r="M258" s="57">
        <f t="shared" ref="M258:M261" si="233">IF(I258&lt;&gt;"",H258*K258,"")</f>
        <v>11.495000000000003</v>
      </c>
      <c r="N258" s="58">
        <f t="shared" ref="N258:N261" si="234">IF(I258&lt;&gt;"",L258+M258,"")</f>
        <v>35.53</v>
      </c>
      <c r="O258" s="2"/>
    </row>
    <row r="259" spans="1:30" ht="62.4" x14ac:dyDescent="0.3">
      <c r="A259" s="27"/>
      <c r="B259" s="49">
        <f>IF(I259&lt;&gt;"",1+MAX(A$1:$B258),"")</f>
        <v>152</v>
      </c>
      <c r="C259" s="50" t="s">
        <v>241</v>
      </c>
      <c r="D259" s="78"/>
      <c r="E259" s="167" t="s">
        <v>272</v>
      </c>
      <c r="F259" s="138">
        <f>1170-F260</f>
        <v>880.77</v>
      </c>
      <c r="G259" s="54">
        <v>0.1</v>
      </c>
      <c r="H259" s="55">
        <f t="shared" ref="H259" si="235">(1+G259)*F259</f>
        <v>968.84700000000009</v>
      </c>
      <c r="I259" s="130" t="s">
        <v>50</v>
      </c>
      <c r="J259" s="56">
        <v>1.3</v>
      </c>
      <c r="K259" s="56">
        <v>0.6</v>
      </c>
      <c r="L259" s="57">
        <f t="shared" ref="L259" si="236">IF(I259&lt;&gt;"",H259*J259,"")</f>
        <v>1259.5011000000002</v>
      </c>
      <c r="M259" s="57">
        <f t="shared" ref="M259" si="237">IF(I259&lt;&gt;"",H259*K259,"")</f>
        <v>581.30820000000006</v>
      </c>
      <c r="N259" s="58">
        <f t="shared" ref="N259" si="238">IF(I259&lt;&gt;"",L259+M259,"")</f>
        <v>1840.8093000000003</v>
      </c>
      <c r="O259" s="2"/>
    </row>
    <row r="260" spans="1:30" ht="62.4" x14ac:dyDescent="0.3">
      <c r="A260" s="27"/>
      <c r="B260" s="49">
        <f>IF(I260&lt;&gt;"",1+MAX(A$1:$B259),"")</f>
        <v>153</v>
      </c>
      <c r="C260" s="50" t="s">
        <v>241</v>
      </c>
      <c r="D260" s="78"/>
      <c r="E260" s="167" t="s">
        <v>225</v>
      </c>
      <c r="F260" s="138">
        <v>289.23</v>
      </c>
      <c r="G260" s="54">
        <v>0.1</v>
      </c>
      <c r="H260" s="55">
        <f t="shared" si="231"/>
        <v>318.15300000000002</v>
      </c>
      <c r="I260" s="130" t="s">
        <v>50</v>
      </c>
      <c r="J260" s="56">
        <v>1.3</v>
      </c>
      <c r="K260" s="56">
        <v>0.6</v>
      </c>
      <c r="L260" s="57">
        <f t="shared" si="232"/>
        <v>413.59890000000001</v>
      </c>
      <c r="M260" s="57">
        <f t="shared" si="233"/>
        <v>190.89180000000002</v>
      </c>
      <c r="N260" s="58">
        <f t="shared" si="234"/>
        <v>604.49070000000006</v>
      </c>
      <c r="O260" s="2"/>
    </row>
    <row r="261" spans="1:30" ht="62.4" x14ac:dyDescent="0.3">
      <c r="A261" s="27"/>
      <c r="B261" s="49">
        <f>IF(I261&lt;&gt;"",1+MAX(A$1:$B260),"")</f>
        <v>154</v>
      </c>
      <c r="C261" s="50" t="s">
        <v>241</v>
      </c>
      <c r="D261" s="78"/>
      <c r="E261" s="167" t="s">
        <v>309</v>
      </c>
      <c r="F261" s="138">
        <v>1422</v>
      </c>
      <c r="G261" s="54">
        <v>0.1</v>
      </c>
      <c r="H261" s="55">
        <f t="shared" si="231"/>
        <v>1564.2</v>
      </c>
      <c r="I261" s="130" t="s">
        <v>50</v>
      </c>
      <c r="J261" s="56">
        <v>1.1499999999999999</v>
      </c>
      <c r="K261" s="56">
        <v>0.55000000000000004</v>
      </c>
      <c r="L261" s="57">
        <f t="shared" si="232"/>
        <v>1798.83</v>
      </c>
      <c r="M261" s="57">
        <f t="shared" si="233"/>
        <v>860.31000000000006</v>
      </c>
      <c r="N261" s="58">
        <f t="shared" si="234"/>
        <v>2659.14</v>
      </c>
      <c r="O261" s="2"/>
    </row>
    <row r="262" spans="1:30" x14ac:dyDescent="0.3">
      <c r="A262" s="27"/>
      <c r="B262" s="49" t="str">
        <f>IF(I262&lt;&gt;"",1+MAX(A$1:$B261),"")</f>
        <v/>
      </c>
      <c r="C262" s="51"/>
      <c r="D262" s="51"/>
      <c r="E262" s="52"/>
      <c r="F262" s="55"/>
      <c r="G262" s="61"/>
      <c r="H262" s="62"/>
      <c r="I262" s="53"/>
      <c r="J262" s="56" t="s">
        <v>27</v>
      </c>
      <c r="K262" s="56" t="s">
        <v>27</v>
      </c>
      <c r="L262" s="57" t="str">
        <f t="shared" ref="L262" si="239">IF(I262&lt;&gt;"",H262*J262,"")</f>
        <v/>
      </c>
      <c r="M262" s="57" t="str">
        <f t="shared" ref="M262" si="240">IF(I262&lt;&gt;"",H262*K262,"")</f>
        <v/>
      </c>
      <c r="N262" s="58" t="str">
        <f t="shared" ref="N262" si="241">IF(I262&lt;&gt;"",L262+M262,"")</f>
        <v/>
      </c>
      <c r="O262" s="2"/>
    </row>
    <row r="263" spans="1:30" x14ac:dyDescent="0.3">
      <c r="A263" s="18"/>
      <c r="B263" s="49" t="str">
        <f>IF(I263&lt;&gt;"",1+MAX(A$1:$B262),"")</f>
        <v/>
      </c>
      <c r="C263" s="50"/>
      <c r="D263" s="53"/>
      <c r="E263" s="63" t="s">
        <v>2</v>
      </c>
      <c r="F263" s="59"/>
      <c r="G263" s="59"/>
      <c r="H263" s="55"/>
      <c r="I263" s="59"/>
      <c r="J263" s="79" t="s">
        <v>27</v>
      </c>
      <c r="K263" s="79" t="s">
        <v>27</v>
      </c>
      <c r="L263" s="65">
        <f>SUM(L156:L262)</f>
        <v>71863.997530451132</v>
      </c>
      <c r="M263" s="65">
        <f>SUM(M156:M262)</f>
        <v>65937.996039473685</v>
      </c>
      <c r="N263" s="66">
        <f>SUM(N156:N262)</f>
        <v>137801.99356992485</v>
      </c>
      <c r="O263" s="2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x14ac:dyDescent="0.3">
      <c r="A264" s="27"/>
      <c r="B264" s="49" t="str">
        <f>IF(I264&lt;&gt;"",1+MAX(A$1:$B263),"")</f>
        <v/>
      </c>
      <c r="C264" s="67"/>
      <c r="D264" s="68">
        <v>10</v>
      </c>
      <c r="E264" s="69" t="s">
        <v>47</v>
      </c>
      <c r="F264" s="68"/>
      <c r="G264" s="68"/>
      <c r="H264" s="68"/>
      <c r="I264" s="68"/>
      <c r="J264" s="70" t="s">
        <v>27</v>
      </c>
      <c r="K264" s="70" t="s">
        <v>27</v>
      </c>
      <c r="L264" s="68"/>
      <c r="M264" s="68"/>
      <c r="N264" s="71"/>
      <c r="O264" s="2"/>
    </row>
    <row r="265" spans="1:30" x14ac:dyDescent="0.3">
      <c r="A265" s="27"/>
      <c r="B265" s="49" t="str">
        <f>IF(I265&lt;&gt;"",1+MAX(A$1:$B264),"")</f>
        <v/>
      </c>
      <c r="C265" s="51"/>
      <c r="D265" s="73"/>
      <c r="E265" s="133" t="s">
        <v>206</v>
      </c>
      <c r="F265" s="86"/>
      <c r="G265" s="61"/>
      <c r="H265" s="62"/>
      <c r="I265" s="80"/>
      <c r="J265" s="56" t="s">
        <v>27</v>
      </c>
      <c r="K265" s="56" t="s">
        <v>27</v>
      </c>
      <c r="L265" s="57" t="str">
        <f t="shared" ref="L265:L273" si="242">IF(I265&lt;&gt;"",H265*J265,"")</f>
        <v/>
      </c>
      <c r="M265" s="57" t="str">
        <f t="shared" ref="M265:M273" si="243">IF(I265&lt;&gt;"",H265*K265,"")</f>
        <v/>
      </c>
      <c r="N265" s="58" t="str">
        <f t="shared" ref="N265:N273" si="244">IF(I265&lt;&gt;"",L265+M265,"")</f>
        <v/>
      </c>
      <c r="O265" s="2"/>
    </row>
    <row r="266" spans="1:30" ht="46.8" x14ac:dyDescent="0.3">
      <c r="A266" s="27"/>
      <c r="B266" s="49">
        <f>IF(I266&lt;&gt;"",1+MAX(A$1:$B265),"")</f>
        <v>155</v>
      </c>
      <c r="C266" s="81" t="s">
        <v>243</v>
      </c>
      <c r="D266" s="81"/>
      <c r="E266" s="145" t="s">
        <v>310</v>
      </c>
      <c r="F266" s="86">
        <v>1</v>
      </c>
      <c r="G266" s="61">
        <v>0</v>
      </c>
      <c r="H266" s="62">
        <f t="shared" ref="H266:H271" si="245">(1+G266)*F266</f>
        <v>1</v>
      </c>
      <c r="I266" s="80" t="s">
        <v>28</v>
      </c>
      <c r="J266" s="56">
        <v>65</v>
      </c>
      <c r="K266" s="89">
        <v>0</v>
      </c>
      <c r="L266" s="57">
        <f t="shared" si="242"/>
        <v>65</v>
      </c>
      <c r="M266" s="57">
        <f t="shared" si="243"/>
        <v>0</v>
      </c>
      <c r="N266" s="58">
        <f t="shared" si="244"/>
        <v>65</v>
      </c>
      <c r="O266" s="2"/>
    </row>
    <row r="267" spans="1:30" ht="46.8" x14ac:dyDescent="0.3">
      <c r="A267" s="27"/>
      <c r="B267" s="49">
        <f>IF(I267&lt;&gt;"",1+MAX(A$1:$B266),"")</f>
        <v>156</v>
      </c>
      <c r="C267" s="81" t="s">
        <v>243</v>
      </c>
      <c r="D267" s="81"/>
      <c r="E267" s="145" t="s">
        <v>311</v>
      </c>
      <c r="F267" s="86">
        <v>1</v>
      </c>
      <c r="G267" s="61">
        <v>0</v>
      </c>
      <c r="H267" s="62">
        <f t="shared" si="245"/>
        <v>1</v>
      </c>
      <c r="I267" s="80" t="s">
        <v>28</v>
      </c>
      <c r="J267" s="56">
        <v>65</v>
      </c>
      <c r="K267" s="89">
        <v>0</v>
      </c>
      <c r="L267" s="57">
        <f t="shared" si="242"/>
        <v>65</v>
      </c>
      <c r="M267" s="57">
        <f t="shared" si="243"/>
        <v>0</v>
      </c>
      <c r="N267" s="58">
        <f t="shared" si="244"/>
        <v>65</v>
      </c>
      <c r="O267" s="2"/>
    </row>
    <row r="268" spans="1:30" x14ac:dyDescent="0.3">
      <c r="A268" s="27"/>
      <c r="B268" s="49" t="str">
        <f>IF(I268&lt;&gt;"",1+MAX(A$1:$B267),"")</f>
        <v/>
      </c>
      <c r="C268" s="81"/>
      <c r="D268" s="81"/>
      <c r="E268" s="144"/>
      <c r="F268" s="86"/>
      <c r="G268" s="61"/>
      <c r="H268" s="62"/>
      <c r="I268" s="80"/>
      <c r="J268" s="89"/>
      <c r="K268" s="89"/>
      <c r="L268" s="57"/>
      <c r="M268" s="57"/>
      <c r="N268" s="58"/>
      <c r="O268" s="2"/>
    </row>
    <row r="269" spans="1:30" x14ac:dyDescent="0.3">
      <c r="A269" s="27"/>
      <c r="B269" s="49" t="str">
        <f>IF(I269&lt;&gt;"",1+MAX(A$1:$B268),"")</f>
        <v/>
      </c>
      <c r="C269" s="81"/>
      <c r="D269" s="73"/>
      <c r="E269" s="133" t="s">
        <v>207</v>
      </c>
      <c r="F269" s="86"/>
      <c r="G269" s="61"/>
      <c r="H269" s="62"/>
      <c r="I269" s="80"/>
      <c r="J269" s="89"/>
      <c r="K269" s="89"/>
      <c r="L269" s="57"/>
      <c r="M269" s="57"/>
      <c r="N269" s="58"/>
      <c r="O269" s="2"/>
    </row>
    <row r="270" spans="1:30" ht="31.2" x14ac:dyDescent="0.3">
      <c r="A270" s="27"/>
      <c r="B270" s="49">
        <f>IF(I270&lt;&gt;"",1+MAX(A$1:$B269),"")</f>
        <v>157</v>
      </c>
      <c r="C270" s="50" t="s">
        <v>243</v>
      </c>
      <c r="D270" s="78"/>
      <c r="E270" s="167" t="s">
        <v>280</v>
      </c>
      <c r="F270" s="138">
        <v>1</v>
      </c>
      <c r="G270" s="54">
        <v>0</v>
      </c>
      <c r="H270" s="55">
        <f t="shared" si="245"/>
        <v>1</v>
      </c>
      <c r="I270" s="130" t="s">
        <v>28</v>
      </c>
      <c r="J270" s="56">
        <v>450</v>
      </c>
      <c r="K270" s="56">
        <v>25</v>
      </c>
      <c r="L270" s="57">
        <f t="shared" si="242"/>
        <v>450</v>
      </c>
      <c r="M270" s="57">
        <f t="shared" si="243"/>
        <v>25</v>
      </c>
      <c r="N270" s="58">
        <f t="shared" si="244"/>
        <v>475</v>
      </c>
      <c r="O270" s="2"/>
    </row>
    <row r="271" spans="1:30" x14ac:dyDescent="0.3">
      <c r="A271" s="27"/>
      <c r="B271" s="49">
        <f>IF(I271&lt;&gt;"",1+MAX(A$1:$B270),"")</f>
        <v>158</v>
      </c>
      <c r="C271" s="50" t="s">
        <v>240</v>
      </c>
      <c r="D271" s="78"/>
      <c r="E271" s="167" t="s">
        <v>208</v>
      </c>
      <c r="F271" s="138">
        <v>1</v>
      </c>
      <c r="G271" s="54">
        <v>0</v>
      </c>
      <c r="H271" s="55">
        <f t="shared" si="245"/>
        <v>1</v>
      </c>
      <c r="I271" s="130" t="s">
        <v>28</v>
      </c>
      <c r="J271" s="56">
        <v>65</v>
      </c>
      <c r="K271" s="56">
        <v>185</v>
      </c>
      <c r="L271" s="57">
        <f t="shared" si="242"/>
        <v>65</v>
      </c>
      <c r="M271" s="57">
        <f t="shared" si="243"/>
        <v>185</v>
      </c>
      <c r="N271" s="58">
        <f t="shared" si="244"/>
        <v>250</v>
      </c>
      <c r="O271" s="2"/>
    </row>
    <row r="272" spans="1:30" ht="46.8" x14ac:dyDescent="0.3">
      <c r="A272" s="27"/>
      <c r="B272" s="49">
        <f>IF(I272&lt;&gt;"",1+MAX(A$1:$B271),"")</f>
        <v>159</v>
      </c>
      <c r="C272" s="50" t="s">
        <v>243</v>
      </c>
      <c r="D272" s="78"/>
      <c r="E272" s="167" t="s">
        <v>281</v>
      </c>
      <c r="F272" s="138">
        <v>6</v>
      </c>
      <c r="G272" s="54">
        <v>0</v>
      </c>
      <c r="H272" s="55">
        <f t="shared" ref="H272" si="246">(1+G272)*F272</f>
        <v>6</v>
      </c>
      <c r="I272" s="130" t="s">
        <v>28</v>
      </c>
      <c r="J272" s="56">
        <v>45</v>
      </c>
      <c r="K272" s="56">
        <v>5</v>
      </c>
      <c r="L272" s="57">
        <f t="shared" ref="L272" si="247">IF(I272&lt;&gt;"",H272*J272,"")</f>
        <v>270</v>
      </c>
      <c r="M272" s="57">
        <f t="shared" ref="M272" si="248">IF(I272&lt;&gt;"",H272*K272,"")</f>
        <v>30</v>
      </c>
      <c r="N272" s="58">
        <f t="shared" ref="N272" si="249">IF(I272&lt;&gt;"",L272+M272,"")</f>
        <v>300</v>
      </c>
      <c r="O272" s="2"/>
    </row>
    <row r="273" spans="1:30" x14ac:dyDescent="0.3">
      <c r="A273" s="27"/>
      <c r="B273" s="49" t="str">
        <f>IF(I273&lt;&gt;"",1+MAX(A$1:$B272),"")</f>
        <v/>
      </c>
      <c r="C273" s="51"/>
      <c r="D273" s="51"/>
      <c r="E273" s="52"/>
      <c r="F273" s="55"/>
      <c r="G273" s="61"/>
      <c r="H273" s="62"/>
      <c r="I273" s="53"/>
      <c r="J273" s="56" t="s">
        <v>27</v>
      </c>
      <c r="K273" s="56" t="s">
        <v>27</v>
      </c>
      <c r="L273" s="57" t="str">
        <f t="shared" si="242"/>
        <v/>
      </c>
      <c r="M273" s="57" t="str">
        <f t="shared" si="243"/>
        <v/>
      </c>
      <c r="N273" s="58" t="str">
        <f t="shared" si="244"/>
        <v/>
      </c>
      <c r="O273" s="2"/>
    </row>
    <row r="274" spans="1:30" x14ac:dyDescent="0.3">
      <c r="A274" s="18"/>
      <c r="B274" s="49" t="str">
        <f>IF(I274&lt;&gt;"",1+MAX(A$1:$B273),"")</f>
        <v/>
      </c>
      <c r="C274" s="50"/>
      <c r="D274" s="53"/>
      <c r="E274" s="63" t="s">
        <v>2</v>
      </c>
      <c r="F274" s="59"/>
      <c r="G274" s="59"/>
      <c r="H274" s="55"/>
      <c r="I274" s="59"/>
      <c r="J274" s="79" t="s">
        <v>27</v>
      </c>
      <c r="K274" s="79" t="s">
        <v>27</v>
      </c>
      <c r="L274" s="65">
        <f>SUM(L265:L273)</f>
        <v>915</v>
      </c>
      <c r="M274" s="65">
        <f>SUM(M265:M273)</f>
        <v>240</v>
      </c>
      <c r="N274" s="66">
        <f>SUM(N265:N273)</f>
        <v>1155</v>
      </c>
      <c r="O274" s="2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x14ac:dyDescent="0.3">
      <c r="A275" s="27"/>
      <c r="B275" s="49" t="str">
        <f>IF(I275&lt;&gt;"",1+MAX(A$1:$B274),"")</f>
        <v/>
      </c>
      <c r="C275" s="67"/>
      <c r="D275" s="68">
        <v>11</v>
      </c>
      <c r="E275" s="69" t="s">
        <v>200</v>
      </c>
      <c r="F275" s="68"/>
      <c r="G275" s="68"/>
      <c r="H275" s="68"/>
      <c r="I275" s="68"/>
      <c r="J275" s="70" t="s">
        <v>27</v>
      </c>
      <c r="K275" s="70" t="s">
        <v>27</v>
      </c>
      <c r="L275" s="68"/>
      <c r="M275" s="68"/>
      <c r="N275" s="71"/>
      <c r="O275" s="2"/>
    </row>
    <row r="276" spans="1:30" ht="31.2" x14ac:dyDescent="0.3">
      <c r="A276" s="27"/>
      <c r="B276" s="49" t="str">
        <f>IF(I276&lt;&gt;"",1+MAX(A$1:$B275),"")</f>
        <v/>
      </c>
      <c r="C276" s="51"/>
      <c r="D276" s="73"/>
      <c r="E276" s="166" t="s">
        <v>279</v>
      </c>
      <c r="F276" s="131"/>
      <c r="G276" s="61"/>
      <c r="H276" s="62"/>
      <c r="I276" s="53"/>
      <c r="J276" s="56"/>
      <c r="K276" s="56"/>
      <c r="L276" s="57"/>
      <c r="M276" s="57"/>
      <c r="N276" s="58"/>
      <c r="O276" s="2"/>
    </row>
    <row r="277" spans="1:30" x14ac:dyDescent="0.3">
      <c r="A277" s="27"/>
      <c r="B277" s="49">
        <f>IF(I277&lt;&gt;"",1+MAX(A$1:$B276),"")</f>
        <v>160</v>
      </c>
      <c r="C277" s="81" t="s">
        <v>240</v>
      </c>
      <c r="D277" s="51"/>
      <c r="E277" s="144" t="s">
        <v>201</v>
      </c>
      <c r="F277" s="86">
        <v>2</v>
      </c>
      <c r="G277" s="61">
        <v>0</v>
      </c>
      <c r="H277" s="62">
        <f t="shared" ref="H277" si="250">(1+G277)*F277</f>
        <v>2</v>
      </c>
      <c r="I277" s="80" t="s">
        <v>28</v>
      </c>
      <c r="J277" s="56">
        <v>150</v>
      </c>
      <c r="K277" s="56">
        <v>0</v>
      </c>
      <c r="L277" s="57">
        <f t="shared" ref="L277" si="251">IF(I277&lt;&gt;"",H277*J277,"")</f>
        <v>300</v>
      </c>
      <c r="M277" s="57">
        <f t="shared" ref="M277" si="252">IF(I277&lt;&gt;"",H277*K277,"")</f>
        <v>0</v>
      </c>
      <c r="N277" s="58">
        <f t="shared" ref="N277" si="253">IF(I277&lt;&gt;"",L277+M277,"")</f>
        <v>300</v>
      </c>
      <c r="O277" s="2"/>
    </row>
    <row r="278" spans="1:30" x14ac:dyDescent="0.3">
      <c r="A278" s="27"/>
      <c r="B278" s="49">
        <f>IF(I278&lt;&gt;"",1+MAX(A$1:$B277),"")</f>
        <v>161</v>
      </c>
      <c r="C278" s="81" t="s">
        <v>240</v>
      </c>
      <c r="D278" s="51"/>
      <c r="E278" s="144" t="s">
        <v>202</v>
      </c>
      <c r="F278" s="86">
        <v>2</v>
      </c>
      <c r="G278" s="61">
        <v>0</v>
      </c>
      <c r="H278" s="62">
        <f t="shared" ref="H278:H283" si="254">(1+G278)*F278</f>
        <v>2</v>
      </c>
      <c r="I278" s="80" t="s">
        <v>28</v>
      </c>
      <c r="J278" s="56">
        <v>75</v>
      </c>
      <c r="K278" s="56">
        <v>0</v>
      </c>
      <c r="L278" s="57">
        <f t="shared" ref="L278:L283" si="255">IF(I278&lt;&gt;"",H278*J278,"")</f>
        <v>150</v>
      </c>
      <c r="M278" s="57">
        <f t="shared" ref="M278:M283" si="256">IF(I278&lt;&gt;"",H278*K278,"")</f>
        <v>0</v>
      </c>
      <c r="N278" s="58">
        <f t="shared" ref="N278:N283" si="257">IF(I278&lt;&gt;"",L278+M278,"")</f>
        <v>150</v>
      </c>
      <c r="O278" s="2"/>
    </row>
    <row r="279" spans="1:30" x14ac:dyDescent="0.3">
      <c r="A279" s="27"/>
      <c r="B279" s="49">
        <f>IF(I279&lt;&gt;"",1+MAX(A$1:$B278),"")</f>
        <v>162</v>
      </c>
      <c r="C279" s="81" t="s">
        <v>240</v>
      </c>
      <c r="D279" s="51"/>
      <c r="E279" s="144" t="s">
        <v>203</v>
      </c>
      <c r="F279" s="86">
        <v>1</v>
      </c>
      <c r="G279" s="61">
        <v>0</v>
      </c>
      <c r="H279" s="62">
        <f t="shared" si="254"/>
        <v>1</v>
      </c>
      <c r="I279" s="80" t="s">
        <v>28</v>
      </c>
      <c r="J279" s="56">
        <v>125</v>
      </c>
      <c r="K279" s="56">
        <v>0</v>
      </c>
      <c r="L279" s="57">
        <f t="shared" si="255"/>
        <v>125</v>
      </c>
      <c r="M279" s="57">
        <f t="shared" si="256"/>
        <v>0</v>
      </c>
      <c r="N279" s="58">
        <f t="shared" si="257"/>
        <v>125</v>
      </c>
      <c r="O279" s="2"/>
    </row>
    <row r="280" spans="1:30" x14ac:dyDescent="0.3">
      <c r="A280" s="27"/>
      <c r="B280" s="49">
        <f>IF(I280&lt;&gt;"",1+MAX(A$1:$B279),"")</f>
        <v>163</v>
      </c>
      <c r="C280" s="81" t="s">
        <v>240</v>
      </c>
      <c r="D280" s="51"/>
      <c r="E280" s="144" t="s">
        <v>204</v>
      </c>
      <c r="F280" s="86">
        <v>1</v>
      </c>
      <c r="G280" s="61">
        <v>0</v>
      </c>
      <c r="H280" s="62">
        <f t="shared" si="254"/>
        <v>1</v>
      </c>
      <c r="I280" s="80" t="s">
        <v>28</v>
      </c>
      <c r="J280" s="56">
        <v>250</v>
      </c>
      <c r="K280" s="56">
        <v>0</v>
      </c>
      <c r="L280" s="57">
        <f t="shared" si="255"/>
        <v>250</v>
      </c>
      <c r="M280" s="57">
        <f t="shared" si="256"/>
        <v>0</v>
      </c>
      <c r="N280" s="58">
        <f t="shared" si="257"/>
        <v>250</v>
      </c>
      <c r="O280" s="2"/>
    </row>
    <row r="281" spans="1:30" x14ac:dyDescent="0.3">
      <c r="A281" s="27"/>
      <c r="B281" s="49">
        <f>IF(I281&lt;&gt;"",1+MAX(A$1:$B280),"")</f>
        <v>164</v>
      </c>
      <c r="C281" s="81" t="s">
        <v>240</v>
      </c>
      <c r="D281" s="51"/>
      <c r="E281" s="144" t="s">
        <v>205</v>
      </c>
      <c r="F281" s="86">
        <v>2</v>
      </c>
      <c r="G281" s="61">
        <v>0</v>
      </c>
      <c r="H281" s="62">
        <f t="shared" si="254"/>
        <v>2</v>
      </c>
      <c r="I281" s="80" t="s">
        <v>28</v>
      </c>
      <c r="J281" s="56">
        <v>150</v>
      </c>
      <c r="K281" s="56">
        <v>0</v>
      </c>
      <c r="L281" s="57">
        <f t="shared" si="255"/>
        <v>300</v>
      </c>
      <c r="M281" s="57">
        <f t="shared" si="256"/>
        <v>0</v>
      </c>
      <c r="N281" s="58">
        <f t="shared" si="257"/>
        <v>300</v>
      </c>
      <c r="O281" s="2"/>
    </row>
    <row r="282" spans="1:30" ht="31.2" x14ac:dyDescent="0.3">
      <c r="A282" s="27"/>
      <c r="B282" s="49">
        <f>IF(I282&lt;&gt;"",1+MAX(A$1:$B281),"")</f>
        <v>165</v>
      </c>
      <c r="C282" s="81" t="s">
        <v>240</v>
      </c>
      <c r="D282" s="51"/>
      <c r="E282" s="145" t="s">
        <v>312</v>
      </c>
      <c r="F282" s="86">
        <v>6</v>
      </c>
      <c r="G282" s="61">
        <v>0</v>
      </c>
      <c r="H282" s="62">
        <f t="shared" si="254"/>
        <v>6</v>
      </c>
      <c r="I282" s="80" t="s">
        <v>28</v>
      </c>
      <c r="J282" s="56">
        <v>65</v>
      </c>
      <c r="K282" s="56">
        <v>35</v>
      </c>
      <c r="L282" s="57">
        <f t="shared" si="255"/>
        <v>390</v>
      </c>
      <c r="M282" s="57">
        <f t="shared" si="256"/>
        <v>210</v>
      </c>
      <c r="N282" s="58">
        <f t="shared" si="257"/>
        <v>600</v>
      </c>
      <c r="O282" s="2"/>
    </row>
    <row r="283" spans="1:30" ht="78" x14ac:dyDescent="0.3">
      <c r="A283" s="27"/>
      <c r="B283" s="49">
        <f>IF(I283&lt;&gt;"",1+MAX(A$1:$B282),"")</f>
        <v>166</v>
      </c>
      <c r="C283" s="81" t="s">
        <v>240</v>
      </c>
      <c r="D283" s="51"/>
      <c r="E283" s="145" t="s">
        <v>313</v>
      </c>
      <c r="F283" s="86">
        <v>6</v>
      </c>
      <c r="G283" s="61">
        <v>0</v>
      </c>
      <c r="H283" s="62">
        <f t="shared" si="254"/>
        <v>6</v>
      </c>
      <c r="I283" s="80" t="s">
        <v>28</v>
      </c>
      <c r="J283" s="56">
        <v>250</v>
      </c>
      <c r="K283" s="56">
        <v>1650</v>
      </c>
      <c r="L283" s="57">
        <f t="shared" si="255"/>
        <v>1500</v>
      </c>
      <c r="M283" s="57">
        <f t="shared" si="256"/>
        <v>9900</v>
      </c>
      <c r="N283" s="58">
        <f t="shared" si="257"/>
        <v>11400</v>
      </c>
      <c r="O283" s="2"/>
    </row>
    <row r="284" spans="1:30" x14ac:dyDescent="0.3">
      <c r="A284" s="27"/>
      <c r="B284" s="49" t="str">
        <f>IF(I284&lt;&gt;"",1+MAX(A$1:$B283),"")</f>
        <v/>
      </c>
      <c r="C284" s="51"/>
      <c r="D284" s="51"/>
      <c r="E284" s="52"/>
      <c r="F284" s="55"/>
      <c r="G284" s="61"/>
      <c r="H284" s="62"/>
      <c r="I284" s="53"/>
      <c r="J284" s="56"/>
      <c r="K284" s="56"/>
      <c r="L284" s="153"/>
      <c r="M284" s="153"/>
      <c r="N284" s="58"/>
      <c r="O284" s="2"/>
    </row>
    <row r="285" spans="1:30" x14ac:dyDescent="0.3">
      <c r="A285" s="18"/>
      <c r="B285" s="49" t="str">
        <f>IF(I285&lt;&gt;"",1+MAX(A$1:$B284),"")</f>
        <v/>
      </c>
      <c r="C285" s="50"/>
      <c r="D285" s="53"/>
      <c r="E285" s="63" t="s">
        <v>2</v>
      </c>
      <c r="F285" s="59"/>
      <c r="G285" s="59"/>
      <c r="H285" s="55"/>
      <c r="I285" s="59"/>
      <c r="J285" s="79" t="s">
        <v>27</v>
      </c>
      <c r="K285" s="79" t="s">
        <v>27</v>
      </c>
      <c r="L285" s="66">
        <f>SUM(L276:L284)</f>
        <v>3015</v>
      </c>
      <c r="M285" s="66">
        <f>SUM(M276:M284)</f>
        <v>10110</v>
      </c>
      <c r="N285" s="66">
        <f>SUM(N276:N284)</f>
        <v>13125</v>
      </c>
      <c r="O285" s="2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x14ac:dyDescent="0.3">
      <c r="A286" s="27"/>
      <c r="B286" s="49" t="str">
        <f>IF(I286&lt;&gt;"",1+MAX(A$1:$B285),"")</f>
        <v/>
      </c>
      <c r="C286" s="67"/>
      <c r="D286" s="68">
        <v>12</v>
      </c>
      <c r="E286" s="69" t="s">
        <v>57</v>
      </c>
      <c r="F286" s="68"/>
      <c r="G286" s="68"/>
      <c r="H286" s="68"/>
      <c r="I286" s="68"/>
      <c r="J286" s="70" t="s">
        <v>27</v>
      </c>
      <c r="K286" s="70" t="s">
        <v>27</v>
      </c>
      <c r="L286" s="68"/>
      <c r="M286" s="68"/>
      <c r="N286" s="71"/>
      <c r="O286" s="2"/>
    </row>
    <row r="287" spans="1:30" x14ac:dyDescent="0.3">
      <c r="A287" s="27"/>
      <c r="B287" s="49" t="str">
        <f>IF(I287&lt;&gt;"",1+MAX(A$1:$B286),"")</f>
        <v/>
      </c>
      <c r="C287" s="51"/>
      <c r="D287" s="73"/>
      <c r="E287" s="133" t="s">
        <v>195</v>
      </c>
      <c r="F287" s="131"/>
      <c r="G287" s="61"/>
      <c r="H287" s="62"/>
      <c r="I287" s="53"/>
      <c r="J287" s="56"/>
      <c r="K287" s="56"/>
      <c r="L287" s="57"/>
      <c r="M287" s="57"/>
      <c r="N287" s="58"/>
      <c r="O287" s="2"/>
    </row>
    <row r="288" spans="1:30" ht="46.8" x14ac:dyDescent="0.3">
      <c r="A288" s="27"/>
      <c r="B288" s="49">
        <f>IF(I288&lt;&gt;"",1+MAX(A$1:$B287),"")</f>
        <v>167</v>
      </c>
      <c r="C288" s="81" t="s">
        <v>240</v>
      </c>
      <c r="D288" s="51"/>
      <c r="E288" s="145" t="s">
        <v>198</v>
      </c>
      <c r="F288" s="86">
        <v>62.01</v>
      </c>
      <c r="G288" s="61">
        <v>0.1</v>
      </c>
      <c r="H288" s="62">
        <f t="shared" ref="H288" si="258">(1+G288)*F288</f>
        <v>68.210999999999999</v>
      </c>
      <c r="I288" s="80" t="s">
        <v>50</v>
      </c>
      <c r="J288" s="56">
        <v>25</v>
      </c>
      <c r="K288" s="56">
        <v>58</v>
      </c>
      <c r="L288" s="57">
        <f t="shared" ref="L288" si="259">IF(I288&lt;&gt;"",H288*J288,"")</f>
        <v>1705.2749999999999</v>
      </c>
      <c r="M288" s="57">
        <f t="shared" ref="M288" si="260">IF(I288&lt;&gt;"",H288*K288,"")</f>
        <v>3956.2379999999998</v>
      </c>
      <c r="N288" s="58">
        <f t="shared" ref="N288" si="261">IF(I288&lt;&gt;"",L288+M288,"")</f>
        <v>5661.5129999999999</v>
      </c>
      <c r="O288" s="2"/>
    </row>
    <row r="289" spans="1:30" x14ac:dyDescent="0.3">
      <c r="A289" s="27"/>
      <c r="B289" s="49" t="str">
        <f>IF(I289&lt;&gt;"",1+MAX(A$1:$B288),"")</f>
        <v/>
      </c>
      <c r="C289" s="51"/>
      <c r="D289" s="51"/>
      <c r="E289" s="52"/>
      <c r="F289" s="55"/>
      <c r="G289" s="61"/>
      <c r="H289" s="62"/>
      <c r="I289" s="53"/>
      <c r="J289" s="56"/>
      <c r="K289" s="56"/>
      <c r="L289" s="57"/>
      <c r="M289" s="57"/>
      <c r="N289" s="58"/>
      <c r="O289" s="2"/>
    </row>
    <row r="290" spans="1:30" x14ac:dyDescent="0.3">
      <c r="A290" s="27"/>
      <c r="B290" s="49" t="str">
        <f>IF(I290&lt;&gt;"",1+MAX(A$1:$B289),"")</f>
        <v/>
      </c>
      <c r="C290" s="51"/>
      <c r="D290" s="73"/>
      <c r="E290" s="133" t="s">
        <v>196</v>
      </c>
      <c r="F290" s="55"/>
      <c r="G290" s="61"/>
      <c r="H290" s="62"/>
      <c r="I290" s="53"/>
      <c r="J290" s="56"/>
      <c r="K290" s="56"/>
      <c r="L290" s="153"/>
      <c r="M290" s="153"/>
      <c r="N290" s="58"/>
      <c r="O290" s="2"/>
    </row>
    <row r="291" spans="1:30" x14ac:dyDescent="0.3">
      <c r="A291" s="27"/>
      <c r="B291" s="49">
        <f>IF(I291&lt;&gt;"",1+MAX(A$1:$B290),"")</f>
        <v>168</v>
      </c>
      <c r="C291" s="81" t="s">
        <v>240</v>
      </c>
      <c r="D291" s="51"/>
      <c r="E291" s="144" t="s">
        <v>314</v>
      </c>
      <c r="F291" s="86">
        <v>1</v>
      </c>
      <c r="G291" s="61">
        <v>0</v>
      </c>
      <c r="H291" s="62">
        <f t="shared" ref="H291:H292" si="262">(1+G291)*F291</f>
        <v>1</v>
      </c>
      <c r="I291" s="80" t="s">
        <v>28</v>
      </c>
      <c r="J291" s="56">
        <v>1200</v>
      </c>
      <c r="K291" s="56">
        <v>4200</v>
      </c>
      <c r="L291" s="57">
        <f t="shared" ref="L291:L292" si="263">IF(I291&lt;&gt;"",H291*J291,"")</f>
        <v>1200</v>
      </c>
      <c r="M291" s="57">
        <f t="shared" ref="M291:M292" si="264">IF(I291&lt;&gt;"",H291*K291,"")</f>
        <v>4200</v>
      </c>
      <c r="N291" s="58">
        <f t="shared" ref="N291:N292" si="265">IF(I291&lt;&gt;"",L291+M291,"")</f>
        <v>5400</v>
      </c>
      <c r="O291" s="2"/>
    </row>
    <row r="292" spans="1:30" ht="46.8" x14ac:dyDescent="0.3">
      <c r="A292" s="27"/>
      <c r="B292" s="49">
        <f>IF(I292&lt;&gt;"",1+MAX(A$1:$B291),"")</f>
        <v>169</v>
      </c>
      <c r="C292" s="81" t="s">
        <v>243</v>
      </c>
      <c r="D292" s="51"/>
      <c r="E292" s="145" t="s">
        <v>197</v>
      </c>
      <c r="F292" s="86">
        <v>34.49</v>
      </c>
      <c r="G292" s="61">
        <v>0.1</v>
      </c>
      <c r="H292" s="62">
        <f t="shared" si="262"/>
        <v>37.939000000000007</v>
      </c>
      <c r="I292" s="80" t="s">
        <v>49</v>
      </c>
      <c r="J292" s="56">
        <v>30</v>
      </c>
      <c r="K292" s="56">
        <v>55</v>
      </c>
      <c r="L292" s="57">
        <f t="shared" si="263"/>
        <v>1138.1700000000003</v>
      </c>
      <c r="M292" s="57">
        <f t="shared" si="264"/>
        <v>2086.6450000000004</v>
      </c>
      <c r="N292" s="58">
        <f t="shared" si="265"/>
        <v>3224.8150000000005</v>
      </c>
      <c r="O292" s="2"/>
    </row>
    <row r="293" spans="1:30" x14ac:dyDescent="0.3">
      <c r="A293" s="27"/>
      <c r="B293" s="49" t="str">
        <f>IF(I293&lt;&gt;"",1+MAX(A$1:$B292),"")</f>
        <v/>
      </c>
      <c r="C293" s="51"/>
      <c r="D293" s="51"/>
      <c r="E293" s="145"/>
      <c r="F293" s="86"/>
      <c r="G293" s="61"/>
      <c r="H293" s="62"/>
      <c r="I293" s="80"/>
      <c r="J293" s="56"/>
      <c r="K293" s="56"/>
      <c r="L293" s="57"/>
      <c r="M293" s="57"/>
      <c r="N293" s="58"/>
      <c r="O293" s="2"/>
    </row>
    <row r="294" spans="1:30" x14ac:dyDescent="0.3">
      <c r="A294" s="27"/>
      <c r="B294" s="49" t="str">
        <f>IF(I294&lt;&gt;"",1+MAX(A$1:$B293),"")</f>
        <v/>
      </c>
      <c r="C294" s="51"/>
      <c r="D294" s="73"/>
      <c r="E294" s="133" t="s">
        <v>210</v>
      </c>
      <c r="F294" s="86"/>
      <c r="G294" s="61"/>
      <c r="H294" s="62"/>
      <c r="I294" s="80"/>
      <c r="J294" s="56"/>
      <c r="K294" s="56"/>
      <c r="L294" s="57"/>
      <c r="M294" s="57"/>
      <c r="N294" s="58"/>
      <c r="O294" s="2"/>
    </row>
    <row r="295" spans="1:30" ht="46.8" x14ac:dyDescent="0.3">
      <c r="A295" s="27"/>
      <c r="B295" s="49">
        <f>IF(I295&lt;&gt;"",1+MAX(A$1:$B294),"")</f>
        <v>170</v>
      </c>
      <c r="C295" s="81" t="s">
        <v>240</v>
      </c>
      <c r="D295" s="81"/>
      <c r="E295" s="145" t="s">
        <v>209</v>
      </c>
      <c r="F295" s="86">
        <v>1</v>
      </c>
      <c r="G295" s="54">
        <v>0</v>
      </c>
      <c r="H295" s="55">
        <f t="shared" ref="H295" si="266">F295*(1+G295)</f>
        <v>1</v>
      </c>
      <c r="I295" s="53" t="s">
        <v>28</v>
      </c>
      <c r="J295" s="56">
        <v>850</v>
      </c>
      <c r="K295" s="56">
        <v>2400</v>
      </c>
      <c r="L295" s="57">
        <f t="shared" ref="L295" si="267">IF(I295&lt;&gt;"",H295*J295,"")</f>
        <v>850</v>
      </c>
      <c r="M295" s="57">
        <f t="shared" ref="M295" si="268">IF(I295&lt;&gt;"",H295*K295,"")</f>
        <v>2400</v>
      </c>
      <c r="N295" s="58">
        <f t="shared" ref="N295" si="269">IF(I295&lt;&gt;"",L295+M295,"")</f>
        <v>3250</v>
      </c>
      <c r="O295" s="2"/>
    </row>
    <row r="296" spans="1:30" ht="46.8" x14ac:dyDescent="0.3">
      <c r="A296" s="27"/>
      <c r="B296" s="49">
        <f>IF(I296&lt;&gt;"",1+MAX(A$1:$B295),"")</f>
        <v>171</v>
      </c>
      <c r="C296" s="81" t="s">
        <v>240</v>
      </c>
      <c r="D296" s="81"/>
      <c r="E296" s="145" t="s">
        <v>218</v>
      </c>
      <c r="F296" s="86">
        <v>1</v>
      </c>
      <c r="G296" s="54">
        <v>0</v>
      </c>
      <c r="H296" s="55">
        <f t="shared" ref="H296" si="270">F296*(1+G296)</f>
        <v>1</v>
      </c>
      <c r="I296" s="53" t="s">
        <v>28</v>
      </c>
      <c r="J296" s="56">
        <v>700</v>
      </c>
      <c r="K296" s="56">
        <v>1900</v>
      </c>
      <c r="L296" s="57">
        <f t="shared" ref="L296" si="271">IF(I296&lt;&gt;"",H296*J296,"")</f>
        <v>700</v>
      </c>
      <c r="M296" s="57">
        <f t="shared" ref="M296" si="272">IF(I296&lt;&gt;"",H296*K296,"")</f>
        <v>1900</v>
      </c>
      <c r="N296" s="58">
        <f t="shared" ref="N296" si="273">IF(I296&lt;&gt;"",L296+M296,"")</f>
        <v>2600</v>
      </c>
      <c r="O296" s="2"/>
    </row>
    <row r="297" spans="1:30" x14ac:dyDescent="0.3">
      <c r="A297" s="27"/>
      <c r="B297" s="49" t="str">
        <f>IF(I297&lt;&gt;"",1+MAX(A$1:$B296),"")</f>
        <v/>
      </c>
      <c r="C297" s="51"/>
      <c r="D297" s="51"/>
      <c r="E297" s="52"/>
      <c r="F297" s="55"/>
      <c r="G297" s="61"/>
      <c r="H297" s="62"/>
      <c r="I297" s="53"/>
      <c r="J297" s="56"/>
      <c r="K297" s="56"/>
      <c r="L297" s="153"/>
      <c r="M297" s="153"/>
      <c r="N297" s="58"/>
      <c r="O297" s="2"/>
    </row>
    <row r="298" spans="1:30" x14ac:dyDescent="0.3">
      <c r="A298" s="18"/>
      <c r="B298" s="49" t="str">
        <f>IF(I298&lt;&gt;"",1+MAX(A$1:$B297),"")</f>
        <v/>
      </c>
      <c r="C298" s="50"/>
      <c r="D298" s="53"/>
      <c r="E298" s="63" t="s">
        <v>2</v>
      </c>
      <c r="F298" s="59"/>
      <c r="G298" s="59"/>
      <c r="H298" s="55"/>
      <c r="I298" s="59"/>
      <c r="J298" s="79" t="s">
        <v>27</v>
      </c>
      <c r="K298" s="79" t="s">
        <v>27</v>
      </c>
      <c r="L298" s="66">
        <f>SUM(L287:L297)</f>
        <v>5593.4449999999997</v>
      </c>
      <c r="M298" s="66">
        <f>SUM(M287:M297)</f>
        <v>14542.883</v>
      </c>
      <c r="N298" s="66">
        <f>SUM(N287:N297)</f>
        <v>20136.328000000001</v>
      </c>
      <c r="O298" s="2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x14ac:dyDescent="0.3">
      <c r="A299" s="27"/>
      <c r="B299" s="49" t="str">
        <f>IF(I299&lt;&gt;"",1+MAX(A$1:$B298),"")</f>
        <v/>
      </c>
      <c r="C299" s="67"/>
      <c r="D299" s="68">
        <v>22</v>
      </c>
      <c r="E299" s="69" t="s">
        <v>48</v>
      </c>
      <c r="F299" s="68"/>
      <c r="G299" s="68"/>
      <c r="H299" s="68"/>
      <c r="I299" s="68"/>
      <c r="J299" s="70" t="s">
        <v>27</v>
      </c>
      <c r="K299" s="70" t="s">
        <v>27</v>
      </c>
      <c r="L299" s="68"/>
      <c r="M299" s="68"/>
      <c r="N299" s="71"/>
      <c r="O299" s="2"/>
    </row>
    <row r="300" spans="1:30" x14ac:dyDescent="0.3">
      <c r="A300" s="27"/>
      <c r="B300" s="49" t="str">
        <f>IF(I300&lt;&gt;"",1+MAX(A$1:$B299),"")</f>
        <v/>
      </c>
      <c r="C300" s="72"/>
      <c r="D300" s="73"/>
      <c r="E300" s="74" t="s">
        <v>51</v>
      </c>
      <c r="F300" s="55"/>
      <c r="G300" s="61"/>
      <c r="H300" s="62"/>
      <c r="I300" s="75"/>
      <c r="J300" s="56" t="s">
        <v>27</v>
      </c>
      <c r="K300" s="56" t="s">
        <v>27</v>
      </c>
      <c r="L300" s="57" t="str">
        <f t="shared" ref="L300:L332" si="274">IF(I300&lt;&gt;"",H300*J300,"")</f>
        <v/>
      </c>
      <c r="M300" s="57" t="str">
        <f t="shared" ref="M300:M332" si="275">IF(I300&lt;&gt;"",H300*K300,"")</f>
        <v/>
      </c>
      <c r="N300" s="58" t="str">
        <f t="shared" ref="N300:N332" si="276">IF(I300&lt;&gt;"",L300+M300,"")</f>
        <v/>
      </c>
      <c r="O300" s="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78" x14ac:dyDescent="0.3">
      <c r="A301" s="27"/>
      <c r="B301" s="49">
        <f>IF(I301&lt;&gt;"",1+MAX(A$1:$B300),"")</f>
        <v>172</v>
      </c>
      <c r="C301" s="51" t="s">
        <v>169</v>
      </c>
      <c r="D301" s="51"/>
      <c r="E301" s="137" t="s">
        <v>149</v>
      </c>
      <c r="F301" s="129">
        <v>3</v>
      </c>
      <c r="G301" s="61">
        <v>0</v>
      </c>
      <c r="H301" s="62">
        <f t="shared" ref="H301:H314" si="277">(1+G301)*F301</f>
        <v>3</v>
      </c>
      <c r="I301" s="53" t="s">
        <v>28</v>
      </c>
      <c r="J301" s="56">
        <v>145</v>
      </c>
      <c r="K301" s="56">
        <v>185</v>
      </c>
      <c r="L301" s="57">
        <f t="shared" si="274"/>
        <v>435</v>
      </c>
      <c r="M301" s="57">
        <f t="shared" si="275"/>
        <v>555</v>
      </c>
      <c r="N301" s="58">
        <f t="shared" si="276"/>
        <v>990</v>
      </c>
      <c r="O301" s="2"/>
    </row>
    <row r="302" spans="1:30" ht="124.8" x14ac:dyDescent="0.3">
      <c r="A302" s="27"/>
      <c r="B302" s="49">
        <f>IF(I302&lt;&gt;"",1+MAX(A$1:$B301),"")</f>
        <v>173</v>
      </c>
      <c r="C302" s="51" t="s">
        <v>169</v>
      </c>
      <c r="D302" s="51"/>
      <c r="E302" s="137" t="s">
        <v>249</v>
      </c>
      <c r="F302" s="129">
        <v>1</v>
      </c>
      <c r="G302" s="61">
        <v>0</v>
      </c>
      <c r="H302" s="62">
        <f t="shared" si="277"/>
        <v>1</v>
      </c>
      <c r="I302" s="53" t="s">
        <v>28</v>
      </c>
      <c r="J302" s="56">
        <v>325</v>
      </c>
      <c r="K302" s="56">
        <v>650</v>
      </c>
      <c r="L302" s="57">
        <f t="shared" si="274"/>
        <v>325</v>
      </c>
      <c r="M302" s="57">
        <f t="shared" si="275"/>
        <v>650</v>
      </c>
      <c r="N302" s="58">
        <f t="shared" si="276"/>
        <v>975</v>
      </c>
      <c r="O302" s="2"/>
    </row>
    <row r="303" spans="1:30" ht="78" x14ac:dyDescent="0.3">
      <c r="A303" s="27"/>
      <c r="B303" s="49">
        <f>IF(I303&lt;&gt;"",1+MAX(A$1:$B302),"")</f>
        <v>174</v>
      </c>
      <c r="C303" s="51" t="s">
        <v>170</v>
      </c>
      <c r="D303" s="51"/>
      <c r="E303" s="137" t="s">
        <v>150</v>
      </c>
      <c r="F303" s="129">
        <v>1</v>
      </c>
      <c r="G303" s="61">
        <v>0</v>
      </c>
      <c r="H303" s="62">
        <f t="shared" si="277"/>
        <v>1</v>
      </c>
      <c r="I303" s="53" t="s">
        <v>28</v>
      </c>
      <c r="J303" s="56">
        <v>225</v>
      </c>
      <c r="K303" s="56">
        <v>285</v>
      </c>
      <c r="L303" s="57">
        <f t="shared" si="274"/>
        <v>225</v>
      </c>
      <c r="M303" s="57">
        <f t="shared" si="275"/>
        <v>285</v>
      </c>
      <c r="N303" s="58">
        <f t="shared" si="276"/>
        <v>510</v>
      </c>
      <c r="O303" s="2"/>
    </row>
    <row r="304" spans="1:30" ht="78" x14ac:dyDescent="0.3">
      <c r="A304" s="27"/>
      <c r="B304" s="49">
        <f>IF(I304&lt;&gt;"",1+MAX(A$1:$B303),"")</f>
        <v>175</v>
      </c>
      <c r="C304" s="51" t="s">
        <v>171</v>
      </c>
      <c r="D304" s="51"/>
      <c r="E304" s="137" t="s">
        <v>151</v>
      </c>
      <c r="F304" s="129">
        <v>3</v>
      </c>
      <c r="G304" s="61">
        <v>0</v>
      </c>
      <c r="H304" s="62">
        <f t="shared" si="277"/>
        <v>3</v>
      </c>
      <c r="I304" s="53" t="s">
        <v>28</v>
      </c>
      <c r="J304" s="56">
        <v>350</v>
      </c>
      <c r="K304" s="56">
        <v>650</v>
      </c>
      <c r="L304" s="57">
        <f t="shared" si="274"/>
        <v>1050</v>
      </c>
      <c r="M304" s="57">
        <f t="shared" si="275"/>
        <v>1950</v>
      </c>
      <c r="N304" s="58">
        <f t="shared" si="276"/>
        <v>3000</v>
      </c>
      <c r="O304" s="2"/>
    </row>
    <row r="305" spans="1:15" ht="78" x14ac:dyDescent="0.3">
      <c r="A305" s="27"/>
      <c r="B305" s="49">
        <f>IF(I305&lt;&gt;"",1+MAX(A$1:$B304),"")</f>
        <v>176</v>
      </c>
      <c r="C305" s="51" t="s">
        <v>171</v>
      </c>
      <c r="D305" s="51"/>
      <c r="E305" s="137" t="s">
        <v>152</v>
      </c>
      <c r="F305" s="129">
        <v>3</v>
      </c>
      <c r="G305" s="61">
        <v>0</v>
      </c>
      <c r="H305" s="62">
        <f t="shared" si="277"/>
        <v>3</v>
      </c>
      <c r="I305" s="53" t="s">
        <v>28</v>
      </c>
      <c r="J305" s="56">
        <v>350</v>
      </c>
      <c r="K305" s="56">
        <v>700</v>
      </c>
      <c r="L305" s="57">
        <f t="shared" si="274"/>
        <v>1050</v>
      </c>
      <c r="M305" s="57">
        <f t="shared" si="275"/>
        <v>2100</v>
      </c>
      <c r="N305" s="58">
        <f t="shared" si="276"/>
        <v>3150</v>
      </c>
      <c r="O305" s="2"/>
    </row>
    <row r="306" spans="1:15" x14ac:dyDescent="0.3">
      <c r="A306" s="27"/>
      <c r="B306" s="49">
        <f>IF(I306&lt;&gt;"",1+MAX(A$1:$B305),"")</f>
        <v>177</v>
      </c>
      <c r="C306" s="51" t="s">
        <v>169</v>
      </c>
      <c r="D306" s="51"/>
      <c r="E306" s="137" t="s">
        <v>161</v>
      </c>
      <c r="F306" s="129">
        <v>1</v>
      </c>
      <c r="G306" s="61">
        <v>0</v>
      </c>
      <c r="H306" s="62">
        <f t="shared" ref="H306:H310" si="278">(1+G306)*F306</f>
        <v>1</v>
      </c>
      <c r="I306" s="53" t="s">
        <v>28</v>
      </c>
      <c r="J306" s="56">
        <v>95</v>
      </c>
      <c r="K306" s="56">
        <v>65</v>
      </c>
      <c r="L306" s="57">
        <f t="shared" ref="L306:L310" si="279">IF(I306&lt;&gt;"",H306*J306,"")</f>
        <v>95</v>
      </c>
      <c r="M306" s="57">
        <f t="shared" ref="M306:M310" si="280">IF(I306&lt;&gt;"",H306*K306,"")</f>
        <v>65</v>
      </c>
      <c r="N306" s="58">
        <f t="shared" ref="N306:N310" si="281">IF(I306&lt;&gt;"",L306+M306,"")</f>
        <v>160</v>
      </c>
      <c r="O306" s="2"/>
    </row>
    <row r="307" spans="1:15" x14ac:dyDescent="0.3">
      <c r="A307" s="27"/>
      <c r="B307" s="49">
        <f>IF(I307&lt;&gt;"",1+MAX(A$1:$B306),"")</f>
        <v>178</v>
      </c>
      <c r="C307" s="51" t="s">
        <v>170</v>
      </c>
      <c r="D307" s="51"/>
      <c r="E307" s="137" t="s">
        <v>162</v>
      </c>
      <c r="F307" s="129">
        <v>1</v>
      </c>
      <c r="G307" s="61">
        <v>0</v>
      </c>
      <c r="H307" s="62">
        <f t="shared" si="278"/>
        <v>1</v>
      </c>
      <c r="I307" s="53" t="s">
        <v>28</v>
      </c>
      <c r="J307" s="56">
        <v>145</v>
      </c>
      <c r="K307" s="56">
        <v>95</v>
      </c>
      <c r="L307" s="57">
        <f t="shared" si="279"/>
        <v>145</v>
      </c>
      <c r="M307" s="57">
        <f t="shared" si="280"/>
        <v>95</v>
      </c>
      <c r="N307" s="58">
        <f t="shared" si="281"/>
        <v>240</v>
      </c>
      <c r="O307" s="2"/>
    </row>
    <row r="308" spans="1:15" x14ac:dyDescent="0.3">
      <c r="A308" s="27"/>
      <c r="B308" s="49">
        <f>IF(I308&lt;&gt;"",1+MAX(A$1:$B307),"")</f>
        <v>179</v>
      </c>
      <c r="C308" s="51" t="s">
        <v>172</v>
      </c>
      <c r="D308" s="51"/>
      <c r="E308" s="137" t="s">
        <v>163</v>
      </c>
      <c r="F308" s="129">
        <v>5</v>
      </c>
      <c r="G308" s="61">
        <v>0</v>
      </c>
      <c r="H308" s="62">
        <f t="shared" si="278"/>
        <v>5</v>
      </c>
      <c r="I308" s="53" t="s">
        <v>28</v>
      </c>
      <c r="J308" s="56">
        <v>65</v>
      </c>
      <c r="K308" s="56">
        <v>45</v>
      </c>
      <c r="L308" s="57">
        <f t="shared" si="279"/>
        <v>325</v>
      </c>
      <c r="M308" s="57">
        <f t="shared" si="280"/>
        <v>225</v>
      </c>
      <c r="N308" s="58">
        <f t="shared" si="281"/>
        <v>550</v>
      </c>
      <c r="O308" s="2"/>
    </row>
    <row r="309" spans="1:15" x14ac:dyDescent="0.3">
      <c r="A309" s="27"/>
      <c r="B309" s="49">
        <f>IF(I309&lt;&gt;"",1+MAX(A$1:$B308),"")</f>
        <v>180</v>
      </c>
      <c r="C309" s="51" t="s">
        <v>171</v>
      </c>
      <c r="D309" s="51"/>
      <c r="E309" s="137" t="s">
        <v>164</v>
      </c>
      <c r="F309" s="129">
        <v>1</v>
      </c>
      <c r="G309" s="61">
        <v>0</v>
      </c>
      <c r="H309" s="62">
        <f t="shared" si="278"/>
        <v>1</v>
      </c>
      <c r="I309" s="53" t="s">
        <v>28</v>
      </c>
      <c r="J309" s="56">
        <v>185</v>
      </c>
      <c r="K309" s="56">
        <v>85</v>
      </c>
      <c r="L309" s="57">
        <f t="shared" si="279"/>
        <v>185</v>
      </c>
      <c r="M309" s="57">
        <f t="shared" si="280"/>
        <v>85</v>
      </c>
      <c r="N309" s="58">
        <f t="shared" si="281"/>
        <v>270</v>
      </c>
      <c r="O309" s="2"/>
    </row>
    <row r="310" spans="1:15" x14ac:dyDescent="0.3">
      <c r="A310" s="27"/>
      <c r="B310" s="49">
        <f>IF(I310&lt;&gt;"",1+MAX(A$1:$B309),"")</f>
        <v>181</v>
      </c>
      <c r="C310" s="50" t="s">
        <v>170</v>
      </c>
      <c r="D310" s="78"/>
      <c r="E310" s="167" t="s">
        <v>165</v>
      </c>
      <c r="F310" s="138">
        <v>1</v>
      </c>
      <c r="G310" s="54">
        <v>0</v>
      </c>
      <c r="H310" s="55">
        <f t="shared" si="278"/>
        <v>1</v>
      </c>
      <c r="I310" s="130" t="s">
        <v>28</v>
      </c>
      <c r="J310" s="56">
        <v>65</v>
      </c>
      <c r="K310" s="56">
        <v>45</v>
      </c>
      <c r="L310" s="57">
        <f t="shared" si="279"/>
        <v>65</v>
      </c>
      <c r="M310" s="57">
        <f t="shared" si="280"/>
        <v>45</v>
      </c>
      <c r="N310" s="58">
        <f t="shared" si="281"/>
        <v>110</v>
      </c>
      <c r="O310" s="2"/>
    </row>
    <row r="311" spans="1:15" x14ac:dyDescent="0.3">
      <c r="A311" s="27"/>
      <c r="B311" s="49">
        <f>IF(I311&lt;&gt;"",1+MAX(A$1:$B310),"")</f>
        <v>182</v>
      </c>
      <c r="C311" s="50" t="s">
        <v>172</v>
      </c>
      <c r="D311" s="78"/>
      <c r="E311" s="167" t="s">
        <v>166</v>
      </c>
      <c r="F311" s="138">
        <v>147</v>
      </c>
      <c r="G311" s="54">
        <v>0</v>
      </c>
      <c r="H311" s="55">
        <f t="shared" ref="H311" si="282">(1+G311)*F311</f>
        <v>147</v>
      </c>
      <c r="I311" s="130" t="s">
        <v>49</v>
      </c>
      <c r="J311" s="56">
        <v>8</v>
      </c>
      <c r="K311" s="56">
        <v>6</v>
      </c>
      <c r="L311" s="57">
        <f t="shared" ref="L311" si="283">IF(I311&lt;&gt;"",H311*J311,"")</f>
        <v>1176</v>
      </c>
      <c r="M311" s="57">
        <f t="shared" ref="M311" si="284">IF(I311&lt;&gt;"",H311*K311,"")</f>
        <v>882</v>
      </c>
      <c r="N311" s="58">
        <f t="shared" ref="N311" si="285">IF(I311&lt;&gt;"",L311+M311,"")</f>
        <v>2058</v>
      </c>
      <c r="O311" s="2"/>
    </row>
    <row r="312" spans="1:15" x14ac:dyDescent="0.3">
      <c r="A312" s="27"/>
      <c r="B312" s="49" t="str">
        <f>IF(I312&lt;&gt;"",1+MAX(A$1:$B311),"")</f>
        <v/>
      </c>
      <c r="C312" s="51"/>
      <c r="D312" s="51"/>
      <c r="E312" s="137"/>
      <c r="F312" s="129"/>
      <c r="G312" s="61"/>
      <c r="H312" s="62"/>
      <c r="I312" s="53"/>
      <c r="J312" s="56"/>
      <c r="K312" s="56"/>
      <c r="L312" s="57"/>
      <c r="M312" s="57"/>
      <c r="N312" s="58"/>
      <c r="O312" s="2"/>
    </row>
    <row r="313" spans="1:15" x14ac:dyDescent="0.3">
      <c r="A313" s="27"/>
      <c r="B313" s="49" t="str">
        <f>IF(I313&lt;&gt;"",1+MAX(A$1:$B312),"")</f>
        <v/>
      </c>
      <c r="C313" s="51"/>
      <c r="D313" s="73"/>
      <c r="E313" s="74" t="s">
        <v>153</v>
      </c>
      <c r="F313" s="129"/>
      <c r="G313" s="61"/>
      <c r="H313" s="62"/>
      <c r="I313" s="53"/>
      <c r="J313" s="56"/>
      <c r="K313" s="56"/>
      <c r="L313" s="57"/>
      <c r="M313" s="57"/>
      <c r="N313" s="58"/>
      <c r="O313" s="2"/>
    </row>
    <row r="314" spans="1:15" ht="93.6" x14ac:dyDescent="0.3">
      <c r="A314" s="27"/>
      <c r="B314" s="49">
        <f>IF(I314&lt;&gt;"",1+MAX(A$1:$B313),"")</f>
        <v>183</v>
      </c>
      <c r="C314" s="51" t="s">
        <v>169</v>
      </c>
      <c r="D314" s="51"/>
      <c r="E314" s="137" t="s">
        <v>154</v>
      </c>
      <c r="F314" s="129">
        <v>1</v>
      </c>
      <c r="G314" s="61">
        <v>0</v>
      </c>
      <c r="H314" s="62">
        <f t="shared" si="277"/>
        <v>1</v>
      </c>
      <c r="I314" s="53" t="s">
        <v>28</v>
      </c>
      <c r="J314" s="56">
        <v>300</v>
      </c>
      <c r="K314" s="56">
        <v>450</v>
      </c>
      <c r="L314" s="57">
        <f t="shared" si="274"/>
        <v>300</v>
      </c>
      <c r="M314" s="57">
        <f t="shared" si="275"/>
        <v>450</v>
      </c>
      <c r="N314" s="58">
        <f t="shared" si="276"/>
        <v>750</v>
      </c>
      <c r="O314" s="2"/>
    </row>
    <row r="315" spans="1:15" x14ac:dyDescent="0.3">
      <c r="A315" s="27"/>
      <c r="B315" s="49" t="str">
        <f>IF(I315&lt;&gt;"",1+MAX(A$1:$B314),"")</f>
        <v/>
      </c>
      <c r="C315" s="51"/>
      <c r="D315" s="51"/>
      <c r="E315" s="136"/>
      <c r="F315" s="60"/>
      <c r="G315" s="61"/>
      <c r="H315" s="62"/>
      <c r="I315" s="53"/>
      <c r="J315" s="56"/>
      <c r="K315" s="56"/>
      <c r="L315" s="57"/>
      <c r="M315" s="57"/>
      <c r="N315" s="58"/>
      <c r="O315" s="2"/>
    </row>
    <row r="316" spans="1:15" x14ac:dyDescent="0.3">
      <c r="A316" s="27"/>
      <c r="B316" s="49" t="str">
        <f>IF(I316&lt;&gt;"",1+MAX(A$1:$B315),"")</f>
        <v/>
      </c>
      <c r="C316" s="51"/>
      <c r="D316" s="73"/>
      <c r="E316" s="74" t="s">
        <v>56</v>
      </c>
      <c r="F316" s="86"/>
      <c r="G316" s="61"/>
      <c r="H316" s="62"/>
      <c r="I316" s="53"/>
      <c r="J316" s="56"/>
      <c r="K316" s="56"/>
      <c r="L316" s="57" t="str">
        <f t="shared" ref="L316:L317" si="286">IF(I316&lt;&gt;"",H316*J316,"")</f>
        <v/>
      </c>
      <c r="M316" s="57" t="str">
        <f t="shared" ref="M316:M317" si="287">IF(I316&lt;&gt;"",H316*K316,"")</f>
        <v/>
      </c>
      <c r="N316" s="58" t="str">
        <f t="shared" ref="N316:N317" si="288">IF(I316&lt;&gt;"",L316+M316,"")</f>
        <v/>
      </c>
      <c r="O316" s="2"/>
    </row>
    <row r="317" spans="1:15" x14ac:dyDescent="0.3">
      <c r="A317" s="27"/>
      <c r="B317" s="49">
        <f>IF(I317&lt;&gt;"",1+MAX(A$1:$B316),"")</f>
        <v>184</v>
      </c>
      <c r="C317" s="51" t="s">
        <v>173</v>
      </c>
      <c r="D317" s="51"/>
      <c r="E317" s="136" t="s">
        <v>315</v>
      </c>
      <c r="F317" s="129">
        <v>45.94</v>
      </c>
      <c r="G317" s="61">
        <v>0.1</v>
      </c>
      <c r="H317" s="62">
        <f t="shared" ref="H317" si="289">(1+G317)*F317</f>
        <v>50.533999999999999</v>
      </c>
      <c r="I317" s="53" t="s">
        <v>49</v>
      </c>
      <c r="J317" s="56">
        <v>9.5</v>
      </c>
      <c r="K317" s="56">
        <v>4.5</v>
      </c>
      <c r="L317" s="57">
        <f t="shared" si="286"/>
        <v>480.07299999999998</v>
      </c>
      <c r="M317" s="57">
        <f t="shared" si="287"/>
        <v>227.40299999999999</v>
      </c>
      <c r="N317" s="58">
        <f t="shared" si="288"/>
        <v>707.476</v>
      </c>
      <c r="O317" s="2"/>
    </row>
    <row r="318" spans="1:15" x14ac:dyDescent="0.3">
      <c r="A318" s="27"/>
      <c r="B318" s="49" t="str">
        <f>IF(I318&lt;&gt;"",1+MAX(A$1:$B317),"")</f>
        <v/>
      </c>
      <c r="C318" s="51"/>
      <c r="D318" s="51"/>
      <c r="E318" s="136"/>
      <c r="F318" s="60"/>
      <c r="G318" s="61"/>
      <c r="H318" s="62"/>
      <c r="I318" s="53"/>
      <c r="J318" s="56"/>
      <c r="K318" s="56"/>
      <c r="L318" s="57"/>
      <c r="M318" s="57"/>
      <c r="N318" s="58"/>
      <c r="O318" s="2"/>
    </row>
    <row r="319" spans="1:15" x14ac:dyDescent="0.3">
      <c r="A319" s="27"/>
      <c r="B319" s="49" t="str">
        <f>IF(I319&lt;&gt;"",1+MAX(A$1:$B318),"")</f>
        <v/>
      </c>
      <c r="C319" s="51"/>
      <c r="D319" s="73"/>
      <c r="E319" s="74" t="s">
        <v>155</v>
      </c>
      <c r="F319" s="86"/>
      <c r="G319" s="61"/>
      <c r="H319" s="62"/>
      <c r="I319" s="53"/>
      <c r="J319" s="56"/>
      <c r="K319" s="56"/>
      <c r="L319" s="57" t="str">
        <f t="shared" si="274"/>
        <v/>
      </c>
      <c r="M319" s="57" t="str">
        <f t="shared" si="275"/>
        <v/>
      </c>
      <c r="N319" s="58" t="str">
        <f t="shared" si="276"/>
        <v/>
      </c>
      <c r="O319" s="2"/>
    </row>
    <row r="320" spans="1:15" x14ac:dyDescent="0.3">
      <c r="A320" s="27"/>
      <c r="B320" s="49">
        <f>IF(I320&lt;&gt;"",1+MAX(A$1:$B319),"")</f>
        <v>185</v>
      </c>
      <c r="C320" s="51" t="s">
        <v>173</v>
      </c>
      <c r="D320" s="51"/>
      <c r="E320" s="136" t="s">
        <v>316</v>
      </c>
      <c r="F320" s="129">
        <v>28.22</v>
      </c>
      <c r="G320" s="61">
        <v>0.1</v>
      </c>
      <c r="H320" s="62">
        <f t="shared" ref="H320" si="290">(1+G320)*F320</f>
        <v>31.042000000000002</v>
      </c>
      <c r="I320" s="53" t="s">
        <v>49</v>
      </c>
      <c r="J320" s="56">
        <v>14</v>
      </c>
      <c r="K320" s="56">
        <v>8.5</v>
      </c>
      <c r="L320" s="57">
        <f t="shared" si="274"/>
        <v>434.58800000000002</v>
      </c>
      <c r="M320" s="57">
        <f t="shared" si="275"/>
        <v>263.85700000000003</v>
      </c>
      <c r="N320" s="58">
        <f t="shared" si="276"/>
        <v>698.44500000000005</v>
      </c>
      <c r="O320" s="2"/>
    </row>
    <row r="321" spans="1:30" x14ac:dyDescent="0.3">
      <c r="A321" s="27"/>
      <c r="B321" s="49" t="str">
        <f>IF(I321&lt;&gt;"",1+MAX(A$1:$B320),"")</f>
        <v/>
      </c>
      <c r="C321" s="51"/>
      <c r="D321" s="51"/>
      <c r="E321" s="136"/>
      <c r="F321" s="60"/>
      <c r="G321" s="61"/>
      <c r="H321" s="62"/>
      <c r="I321" s="53"/>
      <c r="J321" s="56"/>
      <c r="K321" s="56"/>
      <c r="L321" s="57"/>
      <c r="M321" s="57"/>
      <c r="N321" s="58"/>
      <c r="O321" s="2"/>
    </row>
    <row r="322" spans="1:30" x14ac:dyDescent="0.3">
      <c r="A322" s="27"/>
      <c r="B322" s="49" t="str">
        <f>IF(I322&lt;&gt;"",1+MAX(A$1:$B321),"")</f>
        <v/>
      </c>
      <c r="C322" s="51"/>
      <c r="D322" s="73"/>
      <c r="E322" s="74" t="s">
        <v>53</v>
      </c>
      <c r="F322" s="86"/>
      <c r="G322" s="61"/>
      <c r="H322" s="62"/>
      <c r="I322" s="53"/>
      <c r="J322" s="56" t="s">
        <v>27</v>
      </c>
      <c r="K322" s="56" t="s">
        <v>27</v>
      </c>
      <c r="L322" s="57" t="str">
        <f t="shared" si="274"/>
        <v/>
      </c>
      <c r="M322" s="57" t="str">
        <f t="shared" si="275"/>
        <v/>
      </c>
      <c r="N322" s="58" t="str">
        <f t="shared" si="276"/>
        <v/>
      </c>
      <c r="O322" s="2"/>
    </row>
    <row r="323" spans="1:30" x14ac:dyDescent="0.3">
      <c r="A323" s="27"/>
      <c r="B323" s="49">
        <f>IF(I323&lt;&gt;"",1+MAX(A$1:$B322),"")</f>
        <v>186</v>
      </c>
      <c r="C323" s="51" t="s">
        <v>174</v>
      </c>
      <c r="D323" s="51"/>
      <c r="E323" s="136" t="s">
        <v>156</v>
      </c>
      <c r="F323" s="129">
        <v>18.63</v>
      </c>
      <c r="G323" s="61">
        <v>0.1</v>
      </c>
      <c r="H323" s="62">
        <f t="shared" ref="H323:H324" si="291">(1+G323)*F323</f>
        <v>20.493000000000002</v>
      </c>
      <c r="I323" s="53" t="s">
        <v>49</v>
      </c>
      <c r="J323" s="56">
        <v>14</v>
      </c>
      <c r="K323" s="56">
        <v>6</v>
      </c>
      <c r="L323" s="57">
        <f t="shared" ref="L323:L329" si="292">IF(I323&lt;&gt;"",H323*J323,"")</f>
        <v>286.90200000000004</v>
      </c>
      <c r="M323" s="57">
        <f t="shared" ref="M323:M329" si="293">IF(I323&lt;&gt;"",H323*K323,"")</f>
        <v>122.95800000000001</v>
      </c>
      <c r="N323" s="58">
        <f t="shared" ref="N323:N329" si="294">IF(I323&lt;&gt;"",L323+M323,"")</f>
        <v>409.86000000000007</v>
      </c>
      <c r="O323" s="2"/>
    </row>
    <row r="324" spans="1:30" x14ac:dyDescent="0.3">
      <c r="A324" s="27"/>
      <c r="B324" s="49">
        <f>IF(I324&lt;&gt;"",1+MAX(A$1:$B323),"")</f>
        <v>187</v>
      </c>
      <c r="C324" s="51" t="s">
        <v>174</v>
      </c>
      <c r="D324" s="51"/>
      <c r="E324" s="136" t="s">
        <v>67</v>
      </c>
      <c r="F324" s="129">
        <v>11</v>
      </c>
      <c r="G324" s="61">
        <v>0.1</v>
      </c>
      <c r="H324" s="62">
        <f t="shared" si="291"/>
        <v>12.100000000000001</v>
      </c>
      <c r="I324" s="53" t="s">
        <v>49</v>
      </c>
      <c r="J324" s="56">
        <v>12</v>
      </c>
      <c r="K324" s="56">
        <v>5</v>
      </c>
      <c r="L324" s="57">
        <f t="shared" si="292"/>
        <v>145.20000000000002</v>
      </c>
      <c r="M324" s="57">
        <f t="shared" si="293"/>
        <v>60.500000000000007</v>
      </c>
      <c r="N324" s="58">
        <f t="shared" si="294"/>
        <v>205.70000000000002</v>
      </c>
      <c r="O324" s="2"/>
    </row>
    <row r="325" spans="1:30" x14ac:dyDescent="0.3">
      <c r="A325" s="27"/>
      <c r="B325" s="49" t="str">
        <f>IF(I325&lt;&gt;"",1+MAX(A$1:$B324),"")</f>
        <v/>
      </c>
      <c r="C325" s="51"/>
      <c r="D325" s="51"/>
      <c r="E325" s="136"/>
      <c r="F325" s="129"/>
      <c r="G325" s="61"/>
      <c r="H325" s="62"/>
      <c r="I325" s="53"/>
      <c r="J325" s="56"/>
      <c r="K325" s="56"/>
      <c r="L325" s="57"/>
      <c r="M325" s="57"/>
      <c r="N325" s="58"/>
      <c r="O325" s="2"/>
    </row>
    <row r="326" spans="1:30" x14ac:dyDescent="0.3">
      <c r="A326" s="27"/>
      <c r="B326" s="49" t="str">
        <f>IF(I326&lt;&gt;"",1+MAX(A$1:$B325),"")</f>
        <v/>
      </c>
      <c r="C326" s="51"/>
      <c r="D326" s="73"/>
      <c r="E326" s="74" t="s">
        <v>157</v>
      </c>
      <c r="F326" s="84"/>
      <c r="G326" s="61"/>
      <c r="H326" s="62"/>
      <c r="I326" s="53"/>
      <c r="J326" s="56"/>
      <c r="K326" s="56"/>
      <c r="L326" s="57" t="str">
        <f t="shared" si="292"/>
        <v/>
      </c>
      <c r="M326" s="57" t="str">
        <f t="shared" si="293"/>
        <v/>
      </c>
      <c r="N326" s="58" t="str">
        <f t="shared" si="294"/>
        <v/>
      </c>
      <c r="O326" s="2"/>
    </row>
    <row r="327" spans="1:30" x14ac:dyDescent="0.3">
      <c r="A327" s="27"/>
      <c r="B327" s="49">
        <f>IF(I327&lt;&gt;"",1+MAX(A$1:$B326),"")</f>
        <v>188</v>
      </c>
      <c r="C327" s="51" t="s">
        <v>174</v>
      </c>
      <c r="D327" s="51"/>
      <c r="E327" s="136" t="s">
        <v>158</v>
      </c>
      <c r="F327" s="129">
        <v>79.25</v>
      </c>
      <c r="G327" s="61">
        <v>0.1</v>
      </c>
      <c r="H327" s="62">
        <f t="shared" ref="H327:H328" si="295">(1+G327)*F327</f>
        <v>87.175000000000011</v>
      </c>
      <c r="I327" s="53" t="s">
        <v>49</v>
      </c>
      <c r="J327" s="56">
        <v>18</v>
      </c>
      <c r="K327" s="56">
        <v>10</v>
      </c>
      <c r="L327" s="57">
        <f t="shared" si="292"/>
        <v>1569.15</v>
      </c>
      <c r="M327" s="57">
        <f t="shared" si="293"/>
        <v>871.75000000000011</v>
      </c>
      <c r="N327" s="58">
        <f t="shared" si="294"/>
        <v>2440.9</v>
      </c>
      <c r="O327" s="2"/>
    </row>
    <row r="328" spans="1:30" x14ac:dyDescent="0.3">
      <c r="A328" s="27"/>
      <c r="B328" s="49">
        <f>IF(I328&lt;&gt;"",1+MAX(A$1:$B327),"")</f>
        <v>189</v>
      </c>
      <c r="C328" s="51" t="s">
        <v>174</v>
      </c>
      <c r="D328" s="51"/>
      <c r="E328" s="136" t="s">
        <v>159</v>
      </c>
      <c r="F328" s="129">
        <v>54.95</v>
      </c>
      <c r="G328" s="61">
        <v>0.1</v>
      </c>
      <c r="H328" s="62">
        <f t="shared" si="295"/>
        <v>60.445000000000007</v>
      </c>
      <c r="I328" s="53" t="s">
        <v>49</v>
      </c>
      <c r="J328" s="56">
        <v>18</v>
      </c>
      <c r="K328" s="56">
        <v>10</v>
      </c>
      <c r="L328" s="57">
        <f t="shared" si="292"/>
        <v>1088.0100000000002</v>
      </c>
      <c r="M328" s="57">
        <f t="shared" si="293"/>
        <v>604.45000000000005</v>
      </c>
      <c r="N328" s="58">
        <f t="shared" si="294"/>
        <v>1692.4600000000003</v>
      </c>
      <c r="O328" s="2"/>
    </row>
    <row r="329" spans="1:30" x14ac:dyDescent="0.3">
      <c r="A329" s="27"/>
      <c r="B329" s="49" t="str">
        <f>IF(I329&lt;&gt;"",1+MAX(A$1:$B328),"")</f>
        <v/>
      </c>
      <c r="C329" s="51"/>
      <c r="D329" s="51"/>
      <c r="E329" s="90"/>
      <c r="F329" s="84"/>
      <c r="G329" s="61"/>
      <c r="H329" s="62"/>
      <c r="I329" s="53"/>
      <c r="J329" s="56"/>
      <c r="K329" s="56"/>
      <c r="L329" s="57" t="str">
        <f t="shared" si="292"/>
        <v/>
      </c>
      <c r="M329" s="57" t="str">
        <f t="shared" si="293"/>
        <v/>
      </c>
      <c r="N329" s="58" t="str">
        <f t="shared" si="294"/>
        <v/>
      </c>
      <c r="O329" s="2"/>
    </row>
    <row r="330" spans="1:30" x14ac:dyDescent="0.3">
      <c r="A330" s="27"/>
      <c r="B330" s="49" t="str">
        <f>IF(I330&lt;&gt;"",1+MAX(A$1:$B329),"")</f>
        <v/>
      </c>
      <c r="C330" s="51"/>
      <c r="D330" s="73"/>
      <c r="E330" s="74" t="s">
        <v>160</v>
      </c>
      <c r="F330" s="129"/>
      <c r="G330" s="61"/>
      <c r="H330" s="62"/>
      <c r="I330" s="53"/>
      <c r="J330" s="56"/>
      <c r="K330" s="56"/>
      <c r="L330" s="57"/>
      <c r="M330" s="57"/>
      <c r="N330" s="58"/>
      <c r="O330" s="2"/>
    </row>
    <row r="331" spans="1:30" x14ac:dyDescent="0.3">
      <c r="A331" s="27"/>
      <c r="B331" s="49">
        <f>IF(I331&lt;&gt;"",1+MAX(A$1:$B330),"")</f>
        <v>190</v>
      </c>
      <c r="C331" s="51" t="s">
        <v>174</v>
      </c>
      <c r="D331" s="51"/>
      <c r="E331" s="136" t="s">
        <v>317</v>
      </c>
      <c r="F331" s="129">
        <v>106.81</v>
      </c>
      <c r="G331" s="61">
        <v>0.1</v>
      </c>
      <c r="H331" s="62">
        <f t="shared" ref="H331" si="296">(1+G331)*F331</f>
        <v>117.49100000000001</v>
      </c>
      <c r="I331" s="53" t="s">
        <v>49</v>
      </c>
      <c r="J331" s="56">
        <v>8.5</v>
      </c>
      <c r="K331" s="56">
        <v>3.5</v>
      </c>
      <c r="L331" s="57">
        <f t="shared" ref="L331" si="297">IF(I331&lt;&gt;"",H331*J331,"")</f>
        <v>998.6735000000001</v>
      </c>
      <c r="M331" s="57">
        <f t="shared" ref="M331" si="298">IF(I331&lt;&gt;"",H331*K331,"")</f>
        <v>411.21850000000006</v>
      </c>
      <c r="N331" s="58">
        <f t="shared" ref="N331" si="299">IF(I331&lt;&gt;"",L331+M331,"")</f>
        <v>1409.8920000000003</v>
      </c>
      <c r="O331" s="2"/>
    </row>
    <row r="332" spans="1:30" x14ac:dyDescent="0.3">
      <c r="A332" s="27"/>
      <c r="B332" s="49" t="str">
        <f>IF(I332&lt;&gt;"",1+MAX(A$1:$B331),"")</f>
        <v/>
      </c>
      <c r="C332" s="51"/>
      <c r="D332" s="51"/>
      <c r="E332" s="90"/>
      <c r="F332" s="84"/>
      <c r="G332" s="61"/>
      <c r="H332" s="62"/>
      <c r="I332" s="53"/>
      <c r="J332" s="56"/>
      <c r="K332" s="56"/>
      <c r="L332" s="57" t="str">
        <f t="shared" si="274"/>
        <v/>
      </c>
      <c r="M332" s="57" t="str">
        <f t="shared" si="275"/>
        <v/>
      </c>
      <c r="N332" s="58" t="str">
        <f t="shared" si="276"/>
        <v/>
      </c>
      <c r="O332" s="2"/>
    </row>
    <row r="333" spans="1:30" x14ac:dyDescent="0.3">
      <c r="A333" s="27"/>
      <c r="B333" s="49" t="str">
        <f>IF(I333&lt;&gt;"",1+MAX(A$1:$B332),"")</f>
        <v/>
      </c>
      <c r="C333" s="51"/>
      <c r="D333" s="73"/>
      <c r="E333" s="74" t="s">
        <v>167</v>
      </c>
      <c r="F333" s="84"/>
      <c r="G333" s="61"/>
      <c r="H333" s="62"/>
      <c r="I333" s="53"/>
      <c r="J333" s="56"/>
      <c r="K333" s="56"/>
      <c r="L333" s="57"/>
      <c r="M333" s="57"/>
      <c r="N333" s="58"/>
      <c r="O333" s="2"/>
    </row>
    <row r="334" spans="1:30" ht="31.2" x14ac:dyDescent="0.3">
      <c r="A334" s="27"/>
      <c r="B334" s="49">
        <f>IF(I334&lt;&gt;"",1+MAX(A$1:$B333),"")</f>
        <v>191</v>
      </c>
      <c r="C334" s="51" t="s">
        <v>170</v>
      </c>
      <c r="D334" s="51"/>
      <c r="E334" s="152" t="s">
        <v>168</v>
      </c>
      <c r="F334" s="129">
        <v>1</v>
      </c>
      <c r="G334" s="61">
        <v>0</v>
      </c>
      <c r="H334" s="62">
        <f t="shared" ref="H334" si="300">(1+G334)*F334</f>
        <v>1</v>
      </c>
      <c r="I334" s="53" t="s">
        <v>21</v>
      </c>
      <c r="J334" s="56">
        <v>6500</v>
      </c>
      <c r="K334" s="56">
        <v>2500</v>
      </c>
      <c r="L334" s="57">
        <f t="shared" ref="L334" si="301">IF(I334&lt;&gt;"",H334*J334,"")</f>
        <v>6500</v>
      </c>
      <c r="M334" s="57">
        <f t="shared" ref="M334" si="302">IF(I334&lt;&gt;"",H334*K334,"")</f>
        <v>2500</v>
      </c>
      <c r="N334" s="58">
        <f t="shared" ref="N334" si="303">IF(I334&lt;&gt;"",L334+M334,"")</f>
        <v>9000</v>
      </c>
      <c r="O334" s="2"/>
    </row>
    <row r="335" spans="1:30" x14ac:dyDescent="0.3">
      <c r="A335" s="27"/>
      <c r="B335" s="49" t="str">
        <f>IF(I335&lt;&gt;"",1+MAX(A$1:$B334),"")</f>
        <v/>
      </c>
      <c r="C335" s="51"/>
      <c r="D335" s="51"/>
      <c r="E335" s="90"/>
      <c r="F335" s="84"/>
      <c r="G335" s="61"/>
      <c r="H335" s="62"/>
      <c r="I335" s="53"/>
      <c r="J335" s="56"/>
      <c r="K335" s="56"/>
      <c r="L335" s="57"/>
      <c r="M335" s="57"/>
      <c r="N335" s="58"/>
      <c r="O335" s="2"/>
    </row>
    <row r="336" spans="1:30" x14ac:dyDescent="0.3">
      <c r="A336" s="18"/>
      <c r="B336" s="49" t="str">
        <f>IF(I336&lt;&gt;"",1+MAX(A$1:$B335),"")</f>
        <v/>
      </c>
      <c r="C336" s="50"/>
      <c r="D336" s="53"/>
      <c r="E336" s="63" t="s">
        <v>2</v>
      </c>
      <c r="F336" s="59"/>
      <c r="G336" s="59"/>
      <c r="H336" s="55"/>
      <c r="I336" s="59"/>
      <c r="J336" s="79" t="s">
        <v>27</v>
      </c>
      <c r="K336" s="79" t="s">
        <v>27</v>
      </c>
      <c r="L336" s="66">
        <f>SUM(L300:L335)</f>
        <v>16878.5965</v>
      </c>
      <c r="M336" s="66">
        <f>SUM(M300:M335)</f>
        <v>12449.136500000002</v>
      </c>
      <c r="N336" s="66">
        <f>SUM(N300:N335)</f>
        <v>29327.733</v>
      </c>
      <c r="O336" s="2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x14ac:dyDescent="0.3">
      <c r="A337" s="27"/>
      <c r="B337" s="49" t="str">
        <f>IF(I337&lt;&gt;"",1+MAX(A$1:$B336),"")</f>
        <v/>
      </c>
      <c r="C337" s="67"/>
      <c r="D337" s="68">
        <v>31</v>
      </c>
      <c r="E337" s="69" t="s">
        <v>117</v>
      </c>
      <c r="F337" s="68"/>
      <c r="G337" s="68"/>
      <c r="H337" s="68"/>
      <c r="I337" s="68"/>
      <c r="J337" s="70" t="s">
        <v>27</v>
      </c>
      <c r="K337" s="70" t="s">
        <v>27</v>
      </c>
      <c r="L337" s="68"/>
      <c r="M337" s="68"/>
      <c r="N337" s="71"/>
      <c r="O337" s="2"/>
    </row>
    <row r="338" spans="1:30" x14ac:dyDescent="0.3">
      <c r="A338" s="27"/>
      <c r="B338" s="49">
        <f>IF(I338&lt;&gt;"",1+MAX(A$1:$B337),"")</f>
        <v>192</v>
      </c>
      <c r="C338" s="51" t="s">
        <v>139</v>
      </c>
      <c r="D338" s="51"/>
      <c r="E338" s="85" t="s">
        <v>118</v>
      </c>
      <c r="F338" s="86">
        <v>159</v>
      </c>
      <c r="G338" s="61">
        <v>0.2</v>
      </c>
      <c r="H338" s="62">
        <f t="shared" ref="H338:H340" si="304">(1+G338)*F338</f>
        <v>190.79999999999998</v>
      </c>
      <c r="I338" s="80" t="s">
        <v>90</v>
      </c>
      <c r="J338" s="56">
        <v>75</v>
      </c>
      <c r="K338" s="56">
        <v>0</v>
      </c>
      <c r="L338" s="57">
        <f t="shared" ref="L338:L346" si="305">IF(I338&lt;&gt;"",H338*J338,"")</f>
        <v>14309.999999999998</v>
      </c>
      <c r="M338" s="57">
        <f t="shared" ref="M338:M346" si="306">IF(I338&lt;&gt;"",H338*K338,"")</f>
        <v>0</v>
      </c>
      <c r="N338" s="58">
        <f t="shared" ref="N338:N346" si="307">IF(I338&lt;&gt;"",L338+M338,"")</f>
        <v>14309.999999999998</v>
      </c>
      <c r="O338" s="2"/>
    </row>
    <row r="339" spans="1:30" x14ac:dyDescent="0.3">
      <c r="A339" s="27"/>
      <c r="B339" s="49">
        <f>IF(I339&lt;&gt;"",1+MAX(A$1:$B338),"")</f>
        <v>193</v>
      </c>
      <c r="C339" s="51" t="s">
        <v>139</v>
      </c>
      <c r="D339" s="51"/>
      <c r="E339" s="85" t="s">
        <v>119</v>
      </c>
      <c r="F339" s="86">
        <v>53</v>
      </c>
      <c r="G339" s="61">
        <v>0.2</v>
      </c>
      <c r="H339" s="62">
        <f t="shared" si="304"/>
        <v>63.599999999999994</v>
      </c>
      <c r="I339" s="80" t="s">
        <v>90</v>
      </c>
      <c r="J339" s="56">
        <v>25</v>
      </c>
      <c r="K339" s="56">
        <v>3</v>
      </c>
      <c r="L339" s="57">
        <f t="shared" si="305"/>
        <v>1589.9999999999998</v>
      </c>
      <c r="M339" s="57">
        <f t="shared" si="306"/>
        <v>190.79999999999998</v>
      </c>
      <c r="N339" s="58">
        <f t="shared" si="307"/>
        <v>1780.7999999999997</v>
      </c>
      <c r="O339" s="2"/>
    </row>
    <row r="340" spans="1:30" x14ac:dyDescent="0.3">
      <c r="A340" s="27"/>
      <c r="B340" s="49">
        <f>IF(I340&lt;&gt;"",1+MAX(A$1:$B339),"")</f>
        <v>194</v>
      </c>
      <c r="C340" s="51" t="s">
        <v>143</v>
      </c>
      <c r="D340" s="51"/>
      <c r="E340" s="85" t="s">
        <v>120</v>
      </c>
      <c r="F340" s="60">
        <v>231</v>
      </c>
      <c r="G340" s="61">
        <v>0.2</v>
      </c>
      <c r="H340" s="62">
        <f t="shared" si="304"/>
        <v>277.2</v>
      </c>
      <c r="I340" s="80" t="s">
        <v>50</v>
      </c>
      <c r="J340" s="56">
        <v>0.35</v>
      </c>
      <c r="K340" s="56">
        <v>0</v>
      </c>
      <c r="L340" s="57">
        <f t="shared" si="305"/>
        <v>97.02</v>
      </c>
      <c r="M340" s="57">
        <f t="shared" si="306"/>
        <v>0</v>
      </c>
      <c r="N340" s="58">
        <f t="shared" si="307"/>
        <v>97.02</v>
      </c>
      <c r="O340" s="2"/>
    </row>
    <row r="341" spans="1:30" x14ac:dyDescent="0.3">
      <c r="A341" s="27"/>
      <c r="B341" s="49" t="str">
        <f>IF(I341&lt;&gt;"",1+MAX(A$1:$B340),"")</f>
        <v/>
      </c>
      <c r="C341" s="51"/>
      <c r="D341" s="51"/>
      <c r="E341" s="85"/>
      <c r="F341" s="86"/>
      <c r="G341" s="61"/>
      <c r="H341" s="62"/>
      <c r="I341" s="80"/>
      <c r="J341" s="56"/>
      <c r="K341" s="56"/>
      <c r="L341" s="57"/>
      <c r="M341" s="57"/>
      <c r="N341" s="58"/>
      <c r="O341" s="2"/>
    </row>
    <row r="342" spans="1:30" x14ac:dyDescent="0.3">
      <c r="A342" s="27"/>
      <c r="B342" s="49" t="str">
        <f>IF(I342&lt;&gt;"",1+MAX(A$1:$B341),"")</f>
        <v/>
      </c>
      <c r="C342" s="51"/>
      <c r="D342" s="73"/>
      <c r="E342" s="74" t="s">
        <v>175</v>
      </c>
      <c r="F342" s="86"/>
      <c r="G342" s="61"/>
      <c r="H342" s="62"/>
      <c r="I342" s="80"/>
      <c r="J342" s="56"/>
      <c r="K342" s="56"/>
      <c r="L342" s="57"/>
      <c r="M342" s="57"/>
      <c r="N342" s="58"/>
      <c r="O342" s="2"/>
    </row>
    <row r="343" spans="1:30" x14ac:dyDescent="0.3">
      <c r="A343" s="27"/>
      <c r="B343" s="49">
        <f>IF(I343&lt;&gt;"",1+MAX(A$1:$B342),"")</f>
        <v>195</v>
      </c>
      <c r="C343" s="51" t="s">
        <v>144</v>
      </c>
      <c r="D343" s="51"/>
      <c r="E343" s="85" t="s">
        <v>118</v>
      </c>
      <c r="F343" s="86">
        <v>48.611111111111114</v>
      </c>
      <c r="G343" s="61">
        <v>0.2</v>
      </c>
      <c r="H343" s="62">
        <f t="shared" ref="H343" si="308">(1+G343)*F343</f>
        <v>58.333333333333336</v>
      </c>
      <c r="I343" s="80" t="s">
        <v>90</v>
      </c>
      <c r="J343" s="56">
        <v>18</v>
      </c>
      <c r="K343" s="56">
        <v>0</v>
      </c>
      <c r="L343" s="57">
        <f t="shared" ref="L343" si="309">IF(I343&lt;&gt;"",H343*J343,"")</f>
        <v>1050</v>
      </c>
      <c r="M343" s="57">
        <f t="shared" ref="M343" si="310">IF(I343&lt;&gt;"",H343*K343,"")</f>
        <v>0</v>
      </c>
      <c r="N343" s="58">
        <f t="shared" ref="N343" si="311">IF(I343&lt;&gt;"",L343+M343,"")</f>
        <v>1050</v>
      </c>
      <c r="O343" s="2"/>
    </row>
    <row r="344" spans="1:30" x14ac:dyDescent="0.3">
      <c r="A344" s="27"/>
      <c r="B344" s="49">
        <f>IF(I344&lt;&gt;"",1+MAX(A$1:$B343),"")</f>
        <v>196</v>
      </c>
      <c r="C344" s="51" t="s">
        <v>144</v>
      </c>
      <c r="D344" s="51"/>
      <c r="E344" s="85" t="s">
        <v>119</v>
      </c>
      <c r="F344" s="86">
        <v>34.722222222222221</v>
      </c>
      <c r="G344" s="61">
        <v>0.2</v>
      </c>
      <c r="H344" s="62">
        <f t="shared" ref="H344" si="312">(1+G344)*F344</f>
        <v>41.666666666666664</v>
      </c>
      <c r="I344" s="80" t="s">
        <v>90</v>
      </c>
      <c r="J344" s="56">
        <v>14</v>
      </c>
      <c r="K344" s="56">
        <v>4</v>
      </c>
      <c r="L344" s="57">
        <f t="shared" ref="L344" si="313">IF(I344&lt;&gt;"",H344*J344,"")</f>
        <v>583.33333333333326</v>
      </c>
      <c r="M344" s="57">
        <f t="shared" ref="M344" si="314">IF(I344&lt;&gt;"",H344*K344,"")</f>
        <v>166.66666666666666</v>
      </c>
      <c r="N344" s="58">
        <f t="shared" ref="N344" si="315">IF(I344&lt;&gt;"",L344+M344,"")</f>
        <v>749.99999999999989</v>
      </c>
      <c r="O344" s="2"/>
    </row>
    <row r="345" spans="1:30" x14ac:dyDescent="0.3">
      <c r="A345" s="27"/>
      <c r="B345" s="49" t="str">
        <f>IF(I345&lt;&gt;"",1+MAX(A$1:$B344),"")</f>
        <v/>
      </c>
      <c r="C345" s="51"/>
      <c r="D345" s="51"/>
      <c r="E345" s="148" t="s">
        <v>121</v>
      </c>
      <c r="F345" s="86"/>
      <c r="G345" s="61"/>
      <c r="H345" s="62"/>
      <c r="I345" s="80"/>
      <c r="J345" s="56"/>
      <c r="K345" s="56"/>
      <c r="L345" s="57"/>
      <c r="M345" s="57"/>
      <c r="N345" s="58"/>
      <c r="O345" s="2"/>
    </row>
    <row r="346" spans="1:30" x14ac:dyDescent="0.3">
      <c r="A346" s="27"/>
      <c r="B346" s="49" t="str">
        <f>IF(I346&lt;&gt;"",1+MAX(A$1:$B345),"")</f>
        <v/>
      </c>
      <c r="C346" s="51"/>
      <c r="D346" s="51"/>
      <c r="E346" s="52"/>
      <c r="F346" s="55"/>
      <c r="G346" s="61"/>
      <c r="H346" s="62"/>
      <c r="I346" s="53"/>
      <c r="J346" s="56" t="s">
        <v>27</v>
      </c>
      <c r="K346" s="56" t="s">
        <v>27</v>
      </c>
      <c r="L346" s="57" t="str">
        <f t="shared" si="305"/>
        <v/>
      </c>
      <c r="M346" s="57" t="str">
        <f t="shared" si="306"/>
        <v/>
      </c>
      <c r="N346" s="58" t="str">
        <f t="shared" si="307"/>
        <v/>
      </c>
      <c r="O346" s="2"/>
    </row>
    <row r="347" spans="1:30" x14ac:dyDescent="0.3">
      <c r="A347" s="18"/>
      <c r="B347" s="49" t="str">
        <f>IF(I347&lt;&gt;"",1+MAX(A$1:$B346),"")</f>
        <v/>
      </c>
      <c r="C347" s="50"/>
      <c r="D347" s="53"/>
      <c r="E347" s="63" t="s">
        <v>2</v>
      </c>
      <c r="F347" s="59"/>
      <c r="G347" s="59"/>
      <c r="H347" s="55"/>
      <c r="I347" s="59"/>
      <c r="J347" s="79" t="s">
        <v>27</v>
      </c>
      <c r="K347" s="79" t="s">
        <v>27</v>
      </c>
      <c r="L347" s="65">
        <f>SUM(L338:L346)</f>
        <v>17630.353333333329</v>
      </c>
      <c r="M347" s="65">
        <f>SUM(M338:M346)</f>
        <v>357.46666666666664</v>
      </c>
      <c r="N347" s="66">
        <f>SUM(N338:N346)</f>
        <v>17987.82</v>
      </c>
      <c r="O347" s="2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x14ac:dyDescent="0.3">
      <c r="A348" s="27"/>
      <c r="B348" s="49" t="str">
        <f>IF(I348&lt;&gt;"",1+MAX(A$1:$B347),"")</f>
        <v/>
      </c>
      <c r="C348" s="67"/>
      <c r="D348" s="68">
        <v>32</v>
      </c>
      <c r="E348" s="69" t="s">
        <v>122</v>
      </c>
      <c r="F348" s="68"/>
      <c r="G348" s="68"/>
      <c r="H348" s="68"/>
      <c r="I348" s="68"/>
      <c r="J348" s="70" t="s">
        <v>27</v>
      </c>
      <c r="K348" s="70" t="s">
        <v>27</v>
      </c>
      <c r="L348" s="68"/>
      <c r="M348" s="68"/>
      <c r="N348" s="71"/>
      <c r="O348" s="2"/>
    </row>
    <row r="349" spans="1:30" x14ac:dyDescent="0.3">
      <c r="A349" s="27"/>
      <c r="B349" s="49" t="str">
        <f>IF(I349&lt;&gt;"",1+MAX(A$1:$B348),"")</f>
        <v/>
      </c>
      <c r="C349" s="72"/>
      <c r="D349" s="73"/>
      <c r="E349" s="74" t="s">
        <v>123</v>
      </c>
      <c r="F349" s="55"/>
      <c r="G349" s="61"/>
      <c r="H349" s="62"/>
      <c r="I349" s="75"/>
      <c r="J349" s="56" t="s">
        <v>27</v>
      </c>
      <c r="K349" s="56" t="s">
        <v>27</v>
      </c>
      <c r="L349" s="57" t="str">
        <f t="shared" ref="L349:L360" si="316">IF(I349&lt;&gt;"",H349*J349,"")</f>
        <v/>
      </c>
      <c r="M349" s="57" t="str">
        <f t="shared" ref="M349:M360" si="317">IF(I349&lt;&gt;"",H349*K349,"")</f>
        <v/>
      </c>
      <c r="N349" s="58" t="str">
        <f t="shared" ref="N349:N360" si="318">IF(I349&lt;&gt;"",L349+M349,"")</f>
        <v/>
      </c>
      <c r="O349" s="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78" x14ac:dyDescent="0.3">
      <c r="A350" s="27"/>
      <c r="B350" s="49">
        <f>IF(I350&lt;&gt;"",1+MAX(A$1:$B349),"")</f>
        <v>197</v>
      </c>
      <c r="C350" s="51" t="s">
        <v>142</v>
      </c>
      <c r="D350" s="51"/>
      <c r="E350" s="145" t="s">
        <v>133</v>
      </c>
      <c r="F350" s="86">
        <v>231.1</v>
      </c>
      <c r="G350" s="61">
        <v>0.1</v>
      </c>
      <c r="H350" s="62">
        <f t="shared" ref="H350:H354" si="319">(1+G350)*F350</f>
        <v>254.21</v>
      </c>
      <c r="I350" s="149" t="s">
        <v>50</v>
      </c>
      <c r="J350" s="56">
        <v>5.25</v>
      </c>
      <c r="K350" s="56">
        <v>4.75</v>
      </c>
      <c r="L350" s="57">
        <f t="shared" si="316"/>
        <v>1334.6025</v>
      </c>
      <c r="M350" s="57">
        <f t="shared" si="317"/>
        <v>1207.4974999999999</v>
      </c>
      <c r="N350" s="58">
        <f t="shared" si="318"/>
        <v>2542.1</v>
      </c>
      <c r="O350" s="2"/>
    </row>
    <row r="351" spans="1:30" x14ac:dyDescent="0.3">
      <c r="A351" s="27"/>
      <c r="B351" s="49" t="str">
        <f>IF(I351&lt;&gt;"",1+MAX(A$1:$B350),"")</f>
        <v/>
      </c>
      <c r="C351" s="51"/>
      <c r="D351" s="51"/>
      <c r="E351" s="144"/>
      <c r="F351" s="86"/>
      <c r="G351" s="61"/>
      <c r="H351" s="62"/>
      <c r="I351" s="149"/>
      <c r="J351" s="56"/>
      <c r="K351" s="56"/>
      <c r="L351" s="57"/>
      <c r="M351" s="57"/>
      <c r="N351" s="58"/>
      <c r="O351" s="2"/>
    </row>
    <row r="352" spans="1:30" x14ac:dyDescent="0.3">
      <c r="A352" s="27"/>
      <c r="B352" s="49" t="str">
        <f>IF(I352&lt;&gt;"",1+MAX(A$1:$B351),"")</f>
        <v/>
      </c>
      <c r="C352" s="51"/>
      <c r="D352" s="73"/>
      <c r="E352" s="74" t="s">
        <v>124</v>
      </c>
      <c r="F352" s="86"/>
      <c r="G352" s="61"/>
      <c r="H352" s="62"/>
      <c r="I352" s="149"/>
      <c r="J352" s="56"/>
      <c r="K352" s="56"/>
      <c r="L352" s="57"/>
      <c r="M352" s="57"/>
      <c r="N352" s="58"/>
      <c r="O352" s="2"/>
    </row>
    <row r="353" spans="1:30" ht="31.2" x14ac:dyDescent="0.3">
      <c r="A353" s="27"/>
      <c r="B353" s="49">
        <f>IF(I353&lt;&gt;"",1+MAX(A$1:$B352),"")</f>
        <v>198</v>
      </c>
      <c r="C353" s="51" t="s">
        <v>143</v>
      </c>
      <c r="D353" s="51"/>
      <c r="E353" s="145" t="s">
        <v>134</v>
      </c>
      <c r="F353" s="86">
        <v>142.75</v>
      </c>
      <c r="G353" s="61">
        <v>0.1</v>
      </c>
      <c r="H353" s="62">
        <f t="shared" si="319"/>
        <v>157.02500000000001</v>
      </c>
      <c r="I353" s="149" t="s">
        <v>49</v>
      </c>
      <c r="J353" s="56">
        <v>1.75</v>
      </c>
      <c r="K353" s="56">
        <v>2.25</v>
      </c>
      <c r="L353" s="57">
        <f t="shared" si="316"/>
        <v>274.79374999999999</v>
      </c>
      <c r="M353" s="57">
        <f t="shared" si="317"/>
        <v>353.30625000000003</v>
      </c>
      <c r="N353" s="58">
        <f t="shared" si="318"/>
        <v>628.1</v>
      </c>
      <c r="O353" s="2"/>
    </row>
    <row r="354" spans="1:30" ht="46.8" x14ac:dyDescent="0.3">
      <c r="A354" s="27"/>
      <c r="B354" s="49">
        <f>IF(I354&lt;&gt;"",1+MAX(A$1:$B353),"")</f>
        <v>199</v>
      </c>
      <c r="C354" s="51" t="s">
        <v>143</v>
      </c>
      <c r="D354" s="51"/>
      <c r="E354" s="145" t="s">
        <v>135</v>
      </c>
      <c r="F354" s="86">
        <v>2</v>
      </c>
      <c r="G354" s="61">
        <v>0</v>
      </c>
      <c r="H354" s="62">
        <f t="shared" si="319"/>
        <v>2</v>
      </c>
      <c r="I354" s="149" t="s">
        <v>28</v>
      </c>
      <c r="J354" s="56">
        <v>95</v>
      </c>
      <c r="K354" s="56">
        <v>65</v>
      </c>
      <c r="L354" s="57">
        <f t="shared" si="316"/>
        <v>190</v>
      </c>
      <c r="M354" s="57">
        <f t="shared" si="317"/>
        <v>130</v>
      </c>
      <c r="N354" s="58">
        <f t="shared" si="318"/>
        <v>320</v>
      </c>
      <c r="O354" s="2"/>
    </row>
    <row r="355" spans="1:30" x14ac:dyDescent="0.3">
      <c r="A355" s="27"/>
      <c r="B355" s="49" t="str">
        <f>IF(I355&lt;&gt;"",1+MAX(A$1:$B354),"")</f>
        <v/>
      </c>
      <c r="C355" s="51"/>
      <c r="D355" s="51"/>
      <c r="E355" s="151"/>
      <c r="F355" s="86"/>
      <c r="G355" s="61"/>
      <c r="H355" s="62"/>
      <c r="I355" s="149"/>
      <c r="J355" s="56"/>
      <c r="K355" s="56"/>
      <c r="L355" s="57"/>
      <c r="M355" s="57"/>
      <c r="N355" s="58"/>
      <c r="O355" s="2"/>
    </row>
    <row r="356" spans="1:30" x14ac:dyDescent="0.3">
      <c r="A356" s="27"/>
      <c r="B356" s="49" t="str">
        <f>IF(I356&lt;&gt;"",1+MAX(A$1:$B355),"")</f>
        <v/>
      </c>
      <c r="C356" s="72"/>
      <c r="D356" s="73"/>
      <c r="E356" s="74" t="s">
        <v>127</v>
      </c>
      <c r="F356" s="86"/>
      <c r="G356" s="61"/>
      <c r="H356" s="62"/>
      <c r="I356" s="75"/>
      <c r="J356" s="56" t="s">
        <v>27</v>
      </c>
      <c r="K356" s="56" t="s">
        <v>27</v>
      </c>
      <c r="L356" s="57" t="str">
        <f t="shared" si="316"/>
        <v/>
      </c>
      <c r="M356" s="57" t="str">
        <f t="shared" si="317"/>
        <v/>
      </c>
      <c r="N356" s="58" t="str">
        <f t="shared" si="318"/>
        <v/>
      </c>
      <c r="O356" s="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62.4" x14ac:dyDescent="0.3">
      <c r="A357" s="27"/>
      <c r="B357" s="49">
        <f>IF(I357&lt;&gt;"",1+MAX(A$1:$B356),"")</f>
        <v>200</v>
      </c>
      <c r="C357" s="51" t="s">
        <v>138</v>
      </c>
      <c r="D357" s="150"/>
      <c r="E357" s="145" t="s">
        <v>136</v>
      </c>
      <c r="F357" s="86">
        <v>51.65</v>
      </c>
      <c r="G357" s="61">
        <v>0.1</v>
      </c>
      <c r="H357" s="62">
        <f t="shared" ref="H357" si="320">(1+G357)*F357</f>
        <v>56.815000000000005</v>
      </c>
      <c r="I357" s="149" t="s">
        <v>50</v>
      </c>
      <c r="J357" s="56">
        <v>2.5</v>
      </c>
      <c r="K357" s="56">
        <v>3.25</v>
      </c>
      <c r="L357" s="57">
        <f t="shared" ref="L357" si="321">IF(I357&lt;&gt;"",H357*J357,"")</f>
        <v>142.03750000000002</v>
      </c>
      <c r="M357" s="57">
        <f t="shared" ref="M357" si="322">IF(I357&lt;&gt;"",H357*K357,"")</f>
        <v>184.64875000000001</v>
      </c>
      <c r="N357" s="58">
        <f t="shared" ref="N357" si="323">IF(I357&lt;&gt;"",L357+M357,"")</f>
        <v>326.68625000000003</v>
      </c>
      <c r="O357" s="2"/>
    </row>
    <row r="358" spans="1:30" x14ac:dyDescent="0.3">
      <c r="A358" s="27"/>
      <c r="B358" s="49">
        <f>IF(I358&lt;&gt;"",1+MAX(A$1:$B357),"")</f>
        <v>201</v>
      </c>
      <c r="C358" s="51" t="s">
        <v>138</v>
      </c>
      <c r="D358" s="51"/>
      <c r="E358" s="144" t="s">
        <v>128</v>
      </c>
      <c r="F358" s="86">
        <v>1595.11</v>
      </c>
      <c r="G358" s="61">
        <v>0.1</v>
      </c>
      <c r="H358" s="62">
        <f t="shared" ref="H358:H359" si="324">(1+G358)*F358</f>
        <v>1754.6210000000001</v>
      </c>
      <c r="I358" s="149" t="s">
        <v>50</v>
      </c>
      <c r="J358" s="56">
        <v>0.45</v>
      </c>
      <c r="K358" s="56">
        <v>0.55000000000000004</v>
      </c>
      <c r="L358" s="57">
        <f t="shared" ref="L358:L359" si="325">IF(I358&lt;&gt;"",H358*J358,"")</f>
        <v>789.57945000000007</v>
      </c>
      <c r="M358" s="57">
        <f t="shared" ref="M358:M359" si="326">IF(I358&lt;&gt;"",H358*K358,"")</f>
        <v>965.04155000000014</v>
      </c>
      <c r="N358" s="58">
        <f t="shared" ref="N358:N359" si="327">IF(I358&lt;&gt;"",L358+M358,"")</f>
        <v>1754.6210000000001</v>
      </c>
      <c r="O358" s="2"/>
    </row>
    <row r="359" spans="1:30" ht="31.2" x14ac:dyDescent="0.3">
      <c r="A359" s="27"/>
      <c r="B359" s="49">
        <f>IF(I359&lt;&gt;"",1+MAX(A$1:$B358),"")</f>
        <v>202</v>
      </c>
      <c r="C359" s="51" t="s">
        <v>138</v>
      </c>
      <c r="D359" s="51"/>
      <c r="E359" s="145" t="s">
        <v>251</v>
      </c>
      <c r="F359" s="86">
        <v>90.29</v>
      </c>
      <c r="G359" s="61">
        <v>0.1</v>
      </c>
      <c r="H359" s="62">
        <f t="shared" si="324"/>
        <v>99.319000000000017</v>
      </c>
      <c r="I359" s="149" t="s">
        <v>49</v>
      </c>
      <c r="J359" s="56">
        <v>2.75</v>
      </c>
      <c r="K359" s="56">
        <v>3.5</v>
      </c>
      <c r="L359" s="57">
        <f t="shared" si="325"/>
        <v>273.12725000000006</v>
      </c>
      <c r="M359" s="57">
        <f t="shared" si="326"/>
        <v>347.61650000000009</v>
      </c>
      <c r="N359" s="58">
        <f t="shared" si="327"/>
        <v>620.74375000000009</v>
      </c>
      <c r="O359" s="2"/>
    </row>
    <row r="360" spans="1:30" x14ac:dyDescent="0.3">
      <c r="A360" s="27"/>
      <c r="B360" s="49" t="str">
        <f>IF(I360&lt;&gt;"",1+MAX(A$1:$B359),"")</f>
        <v/>
      </c>
      <c r="C360" s="72"/>
      <c r="D360" s="51"/>
      <c r="E360" s="52"/>
      <c r="F360" s="84"/>
      <c r="G360" s="54"/>
      <c r="H360" s="55"/>
      <c r="I360" s="53"/>
      <c r="J360" s="56" t="s">
        <v>27</v>
      </c>
      <c r="K360" s="56" t="s">
        <v>27</v>
      </c>
      <c r="L360" s="57" t="str">
        <f t="shared" si="316"/>
        <v/>
      </c>
      <c r="M360" s="57" t="str">
        <f t="shared" si="317"/>
        <v/>
      </c>
      <c r="N360" s="58" t="str">
        <f t="shared" si="318"/>
        <v/>
      </c>
      <c r="O360" s="2"/>
    </row>
    <row r="361" spans="1:30" x14ac:dyDescent="0.3">
      <c r="A361" s="18"/>
      <c r="B361" s="49" t="str">
        <f>IF(I361&lt;&gt;"",1+MAX(A$1:$B360),"")</f>
        <v/>
      </c>
      <c r="C361" s="50"/>
      <c r="D361" s="53"/>
      <c r="E361" s="63" t="s">
        <v>2</v>
      </c>
      <c r="F361" s="59"/>
      <c r="G361" s="59"/>
      <c r="H361" s="55"/>
      <c r="I361" s="59"/>
      <c r="J361" s="79" t="s">
        <v>27</v>
      </c>
      <c r="K361" s="79" t="s">
        <v>27</v>
      </c>
      <c r="L361" s="65">
        <f>SUM(L349:L360)</f>
        <v>3004.1404500000003</v>
      </c>
      <c r="M361" s="65">
        <f>SUM(M349:M360)</f>
        <v>3188.1105500000003</v>
      </c>
      <c r="N361" s="66">
        <f>SUM(N349:N360)</f>
        <v>6192.2510000000002</v>
      </c>
      <c r="O361" s="2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x14ac:dyDescent="0.3">
      <c r="A362" s="27"/>
      <c r="B362" s="49" t="str">
        <f>IF(I362&lt;&gt;"",1+MAX(A$1:$B361),"")</f>
        <v/>
      </c>
      <c r="C362" s="67"/>
      <c r="D362" s="68">
        <v>33</v>
      </c>
      <c r="E362" s="69" t="s">
        <v>125</v>
      </c>
      <c r="F362" s="68"/>
      <c r="G362" s="68"/>
      <c r="H362" s="68"/>
      <c r="I362" s="68"/>
      <c r="J362" s="70" t="s">
        <v>27</v>
      </c>
      <c r="K362" s="70" t="s">
        <v>27</v>
      </c>
      <c r="L362" s="68"/>
      <c r="M362" s="68"/>
      <c r="N362" s="71"/>
      <c r="O362" s="2"/>
    </row>
    <row r="363" spans="1:30" x14ac:dyDescent="0.3">
      <c r="A363" s="27"/>
      <c r="B363" s="49" t="str">
        <f>IF(I363&lt;&gt;"",1+MAX(A$1:$B362),"")</f>
        <v/>
      </c>
      <c r="C363" s="51"/>
      <c r="D363" s="51"/>
      <c r="E363" s="74" t="s">
        <v>126</v>
      </c>
      <c r="F363" s="86"/>
      <c r="G363" s="61"/>
      <c r="H363" s="62"/>
      <c r="I363" s="80"/>
      <c r="J363" s="56" t="s">
        <v>27</v>
      </c>
      <c r="K363" s="56" t="s">
        <v>27</v>
      </c>
      <c r="L363" s="57" t="str">
        <f t="shared" ref="L363:L368" si="328">IF(I363&lt;&gt;"",H363*J363,"")</f>
        <v/>
      </c>
      <c r="M363" s="57" t="str">
        <f t="shared" ref="M363:M368" si="329">IF(I363&lt;&gt;"",H363*K363,"")</f>
        <v/>
      </c>
      <c r="N363" s="58" t="str">
        <f t="shared" ref="N363:N368" si="330">IF(I363&lt;&gt;"",L363+M363,"")</f>
        <v/>
      </c>
      <c r="O363" s="2"/>
    </row>
    <row r="364" spans="1:30" x14ac:dyDescent="0.3">
      <c r="A364" s="27"/>
      <c r="B364" s="49">
        <f>IF(I364&lt;&gt;"",1+MAX(A$1:$B363),"")</f>
        <v>203</v>
      </c>
      <c r="C364" s="51" t="s">
        <v>144</v>
      </c>
      <c r="D364" s="51"/>
      <c r="E364" s="144" t="s">
        <v>129</v>
      </c>
      <c r="F364" s="86">
        <v>26.86</v>
      </c>
      <c r="G364" s="61">
        <v>0.1</v>
      </c>
      <c r="H364" s="62">
        <f t="shared" ref="H364:H367" si="331">(1+G364)*F364</f>
        <v>29.546000000000003</v>
      </c>
      <c r="I364" s="80" t="s">
        <v>49</v>
      </c>
      <c r="J364" s="56">
        <v>55</v>
      </c>
      <c r="K364" s="56">
        <v>85</v>
      </c>
      <c r="L364" s="57">
        <f t="shared" ref="L364:L367" si="332">IF(I364&lt;&gt;"",H364*J364,"")</f>
        <v>1625.0300000000002</v>
      </c>
      <c r="M364" s="57">
        <f t="shared" ref="M364:M367" si="333">IF(I364&lt;&gt;"",H364*K364,"")</f>
        <v>2511.4100000000003</v>
      </c>
      <c r="N364" s="58">
        <f t="shared" ref="N364:N367" si="334">IF(I364&lt;&gt;"",L364+M364,"")</f>
        <v>4136.4400000000005</v>
      </c>
      <c r="O364" s="2"/>
    </row>
    <row r="365" spans="1:30" x14ac:dyDescent="0.3">
      <c r="A365" s="27"/>
      <c r="B365" s="49">
        <f>IF(I365&lt;&gt;"",1+MAX(A$1:$B364),"")</f>
        <v>204</v>
      </c>
      <c r="C365" s="51" t="s">
        <v>144</v>
      </c>
      <c r="D365" s="51"/>
      <c r="E365" s="144" t="s">
        <v>130</v>
      </c>
      <c r="F365" s="86">
        <v>63.93</v>
      </c>
      <c r="G365" s="61">
        <v>0.1</v>
      </c>
      <c r="H365" s="62">
        <f t="shared" si="331"/>
        <v>70.323000000000008</v>
      </c>
      <c r="I365" s="80" t="s">
        <v>49</v>
      </c>
      <c r="J365" s="56">
        <v>22</v>
      </c>
      <c r="K365" s="56">
        <v>18</v>
      </c>
      <c r="L365" s="57">
        <f t="shared" si="332"/>
        <v>1547.1060000000002</v>
      </c>
      <c r="M365" s="57">
        <f t="shared" si="333"/>
        <v>1265.8140000000001</v>
      </c>
      <c r="N365" s="58">
        <f t="shared" si="334"/>
        <v>2812.92</v>
      </c>
      <c r="O365" s="2"/>
    </row>
    <row r="366" spans="1:30" x14ac:dyDescent="0.3">
      <c r="A366" s="27"/>
      <c r="B366" s="49">
        <f>IF(I366&lt;&gt;"",1+MAX(A$1:$B365),"")</f>
        <v>205</v>
      </c>
      <c r="C366" s="51" t="s">
        <v>144</v>
      </c>
      <c r="D366" s="51"/>
      <c r="E366" s="144" t="s">
        <v>137</v>
      </c>
      <c r="F366" s="86">
        <v>26.72</v>
      </c>
      <c r="G366" s="61">
        <v>0.1</v>
      </c>
      <c r="H366" s="62">
        <f t="shared" si="331"/>
        <v>29.391999999999999</v>
      </c>
      <c r="I366" s="80" t="s">
        <v>49</v>
      </c>
      <c r="J366" s="56">
        <v>12</v>
      </c>
      <c r="K366" s="56">
        <v>7</v>
      </c>
      <c r="L366" s="57">
        <f t="shared" si="332"/>
        <v>352.70400000000001</v>
      </c>
      <c r="M366" s="57">
        <f t="shared" si="333"/>
        <v>205.744</v>
      </c>
      <c r="N366" s="58">
        <f t="shared" si="334"/>
        <v>558.44799999999998</v>
      </c>
      <c r="O366" s="2"/>
    </row>
    <row r="367" spans="1:30" x14ac:dyDescent="0.3">
      <c r="A367" s="27"/>
      <c r="B367" s="49">
        <f>IF(I367&lt;&gt;"",1+MAX(A$1:$B366),"")</f>
        <v>206</v>
      </c>
      <c r="C367" s="51" t="s">
        <v>144</v>
      </c>
      <c r="D367" s="51"/>
      <c r="E367" s="144" t="s">
        <v>131</v>
      </c>
      <c r="F367" s="86">
        <v>7.73</v>
      </c>
      <c r="G367" s="61">
        <v>0.1</v>
      </c>
      <c r="H367" s="62">
        <f t="shared" si="331"/>
        <v>8.5030000000000019</v>
      </c>
      <c r="I367" s="80" t="s">
        <v>49</v>
      </c>
      <c r="J367" s="56">
        <v>45</v>
      </c>
      <c r="K367" s="56">
        <v>165</v>
      </c>
      <c r="L367" s="57">
        <f t="shared" si="332"/>
        <v>382.6350000000001</v>
      </c>
      <c r="M367" s="57">
        <f t="shared" si="333"/>
        <v>1402.9950000000003</v>
      </c>
      <c r="N367" s="58">
        <f t="shared" si="334"/>
        <v>1785.6300000000006</v>
      </c>
      <c r="O367" s="2"/>
    </row>
    <row r="368" spans="1:30" x14ac:dyDescent="0.3">
      <c r="A368" s="27"/>
      <c r="B368" s="49" t="str">
        <f>IF(I368&lt;&gt;"",1+MAX(A$1:$B367),"")</f>
        <v/>
      </c>
      <c r="C368" s="51"/>
      <c r="D368" s="51"/>
      <c r="E368" s="52"/>
      <c r="F368" s="55"/>
      <c r="G368" s="61"/>
      <c r="H368" s="62"/>
      <c r="I368" s="53"/>
      <c r="J368" s="56" t="s">
        <v>27</v>
      </c>
      <c r="K368" s="56" t="s">
        <v>27</v>
      </c>
      <c r="L368" s="57" t="str">
        <f t="shared" si="328"/>
        <v/>
      </c>
      <c r="M368" s="57" t="str">
        <f t="shared" si="329"/>
        <v/>
      </c>
      <c r="N368" s="58" t="str">
        <f t="shared" si="330"/>
        <v/>
      </c>
      <c r="O368" s="2"/>
    </row>
    <row r="369" spans="1:30" x14ac:dyDescent="0.3">
      <c r="A369" s="18"/>
      <c r="B369" s="49" t="str">
        <f>IF(I369&lt;&gt;"",1+MAX(A$1:$B368),"")</f>
        <v/>
      </c>
      <c r="C369" s="50"/>
      <c r="D369" s="53"/>
      <c r="E369" s="63" t="s">
        <v>2</v>
      </c>
      <c r="F369" s="59"/>
      <c r="G369" s="59"/>
      <c r="H369" s="55"/>
      <c r="I369" s="59"/>
      <c r="J369" s="79" t="s">
        <v>27</v>
      </c>
      <c r="K369" s="79" t="s">
        <v>27</v>
      </c>
      <c r="L369" s="65">
        <f>SUM(L363:L368)</f>
        <v>3907.4750000000008</v>
      </c>
      <c r="M369" s="65">
        <f>SUM(M363:M368)</f>
        <v>5385.9630000000006</v>
      </c>
      <c r="N369" s="66">
        <f>SUM(N363:N368)</f>
        <v>9293.4380000000019</v>
      </c>
      <c r="O369" s="2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x14ac:dyDescent="0.3">
      <c r="A370" s="18"/>
      <c r="B370" s="49" t="str">
        <f>IF(I370&lt;&gt;"",1+MAX(A$1:$B369),"")</f>
        <v/>
      </c>
      <c r="C370" s="50"/>
      <c r="D370" s="53"/>
      <c r="E370" s="63"/>
      <c r="F370" s="59"/>
      <c r="G370" s="59"/>
      <c r="H370" s="55"/>
      <c r="I370" s="59"/>
      <c r="J370" s="79"/>
      <c r="K370" s="79"/>
      <c r="L370" s="91"/>
      <c r="M370" s="91"/>
      <c r="N370" s="92"/>
      <c r="O370" s="2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x14ac:dyDescent="0.3">
      <c r="A371" s="27"/>
      <c r="B371" s="93" t="str">
        <f>IF(I371&lt;&gt;"",1+MAX(A$1:$B370),"")</f>
        <v/>
      </c>
      <c r="C371" s="94"/>
      <c r="D371" s="94"/>
      <c r="E371" s="95" t="s">
        <v>29</v>
      </c>
      <c r="F371" s="96"/>
      <c r="G371" s="96"/>
      <c r="H371" s="97"/>
      <c r="I371" s="98"/>
      <c r="J371" s="99"/>
      <c r="K371" s="99"/>
      <c r="L371" s="100">
        <f>SUM(L10:L369)/2</f>
        <v>385187.5554637842</v>
      </c>
      <c r="M371" s="100">
        <f>SUM(M10:M369)/2</f>
        <v>394839.35199280712</v>
      </c>
      <c r="N371" s="100">
        <f>SUM(N10:N369)/2</f>
        <v>795026.90745659149</v>
      </c>
    </row>
    <row r="372" spans="1:30" x14ac:dyDescent="0.3">
      <c r="A372" s="27"/>
      <c r="B372" s="101" t="str">
        <f>IF(I372&lt;&gt;"",1+MAX(A$1:$B336),"")</f>
        <v/>
      </c>
      <c r="C372" s="102"/>
      <c r="D372" s="102"/>
      <c r="E372" s="103" t="s">
        <v>34</v>
      </c>
      <c r="F372" s="104"/>
      <c r="G372" s="103"/>
      <c r="H372" s="104"/>
      <c r="I372" s="102"/>
      <c r="J372" s="105">
        <v>0.1</v>
      </c>
      <c r="K372" s="105"/>
      <c r="L372" s="105"/>
      <c r="M372" s="105"/>
      <c r="N372" s="106">
        <f>N371*J372</f>
        <v>79502.690745659158</v>
      </c>
    </row>
    <row r="373" spans="1:30" x14ac:dyDescent="0.3">
      <c r="A373" s="27"/>
      <c r="B373" s="101" t="str">
        <f>IF(I373&lt;&gt;"",1+MAX(A$1:$B336),"")</f>
        <v/>
      </c>
      <c r="C373" s="102"/>
      <c r="D373" s="102"/>
      <c r="E373" s="103" t="s">
        <v>35</v>
      </c>
      <c r="F373" s="104"/>
      <c r="G373" s="103"/>
      <c r="H373" s="104"/>
      <c r="I373" s="102"/>
      <c r="J373" s="105">
        <v>0.1</v>
      </c>
      <c r="K373" s="105"/>
      <c r="L373" s="105"/>
      <c r="M373" s="105"/>
      <c r="N373" s="106">
        <f>N371*J373</f>
        <v>79502.690745659158</v>
      </c>
    </row>
    <row r="374" spans="1:30" x14ac:dyDescent="0.3">
      <c r="A374" s="27"/>
      <c r="B374" s="101" t="str">
        <f>IF(I374&lt;&gt;"",1+MAX(A$1:$B336),"")</f>
        <v/>
      </c>
      <c r="C374" s="102"/>
      <c r="D374" s="102"/>
      <c r="E374" s="103" t="s">
        <v>36</v>
      </c>
      <c r="F374" s="104"/>
      <c r="G374" s="103"/>
      <c r="H374" s="104"/>
      <c r="I374" s="102"/>
      <c r="J374" s="105">
        <v>0.2</v>
      </c>
      <c r="K374" s="105"/>
      <c r="L374" s="105"/>
      <c r="M374" s="105"/>
      <c r="N374" s="106">
        <f>N371*J374</f>
        <v>159005.38149131832</v>
      </c>
    </row>
    <row r="375" spans="1:30" x14ac:dyDescent="0.3">
      <c r="A375" s="27"/>
      <c r="B375" s="101" t="str">
        <f>IF(I375&lt;&gt;"",1+MAX(A$1:$B370),"")</f>
        <v/>
      </c>
      <c r="C375" s="102"/>
      <c r="D375" s="102"/>
      <c r="E375" s="103" t="s">
        <v>37</v>
      </c>
      <c r="F375" s="104"/>
      <c r="G375" s="103"/>
      <c r="H375" s="104"/>
      <c r="I375" s="102"/>
      <c r="J375" s="105">
        <v>0.01</v>
      </c>
      <c r="K375" s="105"/>
      <c r="L375" s="105"/>
      <c r="M375" s="105"/>
      <c r="N375" s="106">
        <f>N371*J375</f>
        <v>7950.2690745659147</v>
      </c>
    </row>
    <row r="376" spans="1:30" x14ac:dyDescent="0.3">
      <c r="A376" s="27"/>
      <c r="B376" s="101" t="str">
        <f>IF(I376&lt;&gt;"",1+MAX(A$1:$B371),"")</f>
        <v/>
      </c>
      <c r="C376" s="102"/>
      <c r="D376" s="102"/>
      <c r="E376" s="103" t="s">
        <v>38</v>
      </c>
      <c r="F376" s="104"/>
      <c r="G376" s="103"/>
      <c r="H376" s="104"/>
      <c r="I376" s="102"/>
      <c r="J376" s="105">
        <v>0.09</v>
      </c>
      <c r="K376" s="105"/>
      <c r="L376" s="105"/>
      <c r="M376" s="105"/>
      <c r="N376" s="106">
        <f>N371*J376</f>
        <v>71552.421671093238</v>
      </c>
    </row>
    <row r="377" spans="1:30" ht="16.2" thickBot="1" x14ac:dyDescent="0.35">
      <c r="A377" s="27"/>
      <c r="B377" s="107" t="str">
        <f>IF(I377&lt;&gt;"",1+MAX(A$1:$B376),"")</f>
        <v/>
      </c>
      <c r="C377" s="108"/>
      <c r="D377" s="109"/>
      <c r="E377" s="110" t="s">
        <v>30</v>
      </c>
      <c r="F377" s="111"/>
      <c r="G377" s="111"/>
      <c r="H377" s="112"/>
      <c r="I377" s="113"/>
      <c r="J377" s="114"/>
      <c r="K377" s="114"/>
      <c r="L377" s="114"/>
      <c r="M377" s="114"/>
      <c r="N377" s="115">
        <f>SUM(N371:N376)</f>
        <v>1192540.3611848874</v>
      </c>
    </row>
    <row r="378" spans="1:30" x14ac:dyDescent="0.3">
      <c r="A378" s="27"/>
      <c r="B378" s="27"/>
      <c r="C378" s="116"/>
      <c r="D378" s="116"/>
      <c r="E378" s="117" t="s">
        <v>31</v>
      </c>
      <c r="F378" s="118"/>
      <c r="G378" s="118"/>
      <c r="H378" s="118"/>
      <c r="I378" s="118"/>
      <c r="J378" s="118"/>
      <c r="K378" s="118"/>
      <c r="L378" s="118"/>
      <c r="M378" s="118"/>
      <c r="N378" s="119"/>
    </row>
    <row r="379" spans="1:30" x14ac:dyDescent="0.3">
      <c r="A379" s="27"/>
      <c r="B379" s="27"/>
      <c r="C379" s="120"/>
      <c r="D379" s="121"/>
      <c r="E379" s="122" t="s">
        <v>32</v>
      </c>
      <c r="F379" s="118"/>
      <c r="G379" s="118"/>
      <c r="H379" s="118"/>
      <c r="I379" s="118"/>
      <c r="J379" s="118"/>
      <c r="K379" s="118"/>
      <c r="L379" s="118"/>
      <c r="M379" s="118"/>
      <c r="N379" s="119"/>
    </row>
    <row r="380" spans="1:30" x14ac:dyDescent="0.3">
      <c r="A380" s="27"/>
      <c r="B380" s="27"/>
      <c r="C380" s="120"/>
      <c r="D380" s="121"/>
      <c r="E380" s="122" t="s">
        <v>33</v>
      </c>
      <c r="F380" s="118"/>
      <c r="G380" s="118"/>
      <c r="H380" s="118"/>
      <c r="I380" s="118"/>
      <c r="J380" s="118"/>
      <c r="K380" s="118"/>
      <c r="L380" s="118"/>
      <c r="M380" s="118"/>
      <c r="N380" s="119"/>
    </row>
    <row r="381" spans="1:30" x14ac:dyDescent="0.3">
      <c r="A381" s="27"/>
      <c r="B381" s="27"/>
      <c r="C381" s="120"/>
      <c r="D381" s="121"/>
      <c r="E381" s="122"/>
      <c r="F381" s="118"/>
      <c r="G381" s="118"/>
      <c r="H381" s="118"/>
      <c r="I381" s="118"/>
      <c r="J381" s="118"/>
      <c r="K381" s="118"/>
      <c r="L381" s="118"/>
      <c r="M381" s="118"/>
      <c r="N381" s="119"/>
    </row>
    <row r="382" spans="1:30" ht="16.2" thickBot="1" x14ac:dyDescent="0.35">
      <c r="A382" s="123"/>
      <c r="B382" s="123"/>
      <c r="C382" s="124"/>
      <c r="D382" s="125"/>
      <c r="E382" s="126"/>
      <c r="F382" s="127"/>
      <c r="G382" s="127"/>
      <c r="H382" s="127"/>
      <c r="I382" s="127"/>
      <c r="J382" s="127"/>
      <c r="K382" s="127"/>
      <c r="L382" s="127"/>
      <c r="M382" s="127"/>
      <c r="N382" s="128"/>
    </row>
    <row r="383" spans="1:30" x14ac:dyDescent="0.3">
      <c r="N383" s="6"/>
    </row>
  </sheetData>
  <sheetProtection algorithmName="SHA-512" hashValue="a3eJL8zq+M8KKUA9OFHDtQeZWxwM0+WYJcj+muBhOOO/QMcXbRybTMFrkdT6glhgQPjEdHbYZ3u/Fl9BURV7XQ==" saltValue="fj6kfYEbGgqv6184OhYLFQ==" spinCount="100000" sheet="1" objects="1" scenarios="1"/>
  <sortState ref="E387:I393">
    <sortCondition ref="E387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0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1C3807-2F72-485D-906A-2261CDC63E9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{8F1C3807-2F72-485D-906A-2261CDC63E9D}</vt:lpwstr>
  </property>
</Properties>
</file>